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omments2.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6.xml" ContentType="application/vnd.openxmlformats-officedocument.drawing+xml"/>
  <Override PartName="/xl/charts/chart33.xml" ContentType="application/vnd.openxmlformats-officedocument.drawingml.chart+xml"/>
  <Override PartName="/xl/drawings/drawing17.xml" ContentType="application/vnd.openxmlformats-officedocument.drawing+xml"/>
  <Override PartName="/xl/charts/chart34.xml" ContentType="application/vnd.openxmlformats-officedocument.drawingml.chart+xml"/>
  <Override PartName="/xl/drawings/drawing18.xml" ContentType="application/vnd.openxmlformats-officedocument.drawing+xml"/>
  <Override PartName="/xl/charts/chart3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345" windowWidth="7590" windowHeight="3900" tabRatio="878"/>
  </bookViews>
  <sheets>
    <sheet name="Overall cost" sheetId="1" r:id="rId1"/>
    <sheet name="Total categories" sheetId="21" r:id="rId2"/>
    <sheet name="BM total" sheetId="22" r:id="rId3"/>
    <sheet name="AS Total" sheetId="4" r:id="rId4"/>
    <sheet name="Trades" sheetId="5" r:id="rId5"/>
    <sheet name="DSR" sheetId="6" r:id="rId6"/>
    <sheet name="SO2SO" sheetId="7" r:id="rId7"/>
    <sheet name="Energy Imbalance" sheetId="8" r:id="rId8"/>
    <sheet name="Operating Reserve" sheetId="9" r:id="rId9"/>
    <sheet name="STOR" sheetId="11" r:id="rId10"/>
    <sheet name="Constraints" sheetId="12" r:id="rId11"/>
    <sheet name="Negative Reserves" sheetId="13" r:id="rId12"/>
    <sheet name="Fast Reserve" sheetId="14" r:id="rId13"/>
    <sheet name="Response" sheetId="15" r:id="rId14"/>
    <sheet name="Reactive" sheetId="16" r:id="rId15"/>
    <sheet name="Black Start" sheetId="18" r:id="rId16"/>
    <sheet name="Other Reserves" sheetId="19" r:id="rId17"/>
    <sheet name="Minor components" sheetId="20" r:id="rId18"/>
  </sheets>
  <externalReferences>
    <externalReference r:id="rId19"/>
    <externalReference r:id="rId20"/>
    <externalReference r:id="rId21"/>
    <externalReference r:id="rId22"/>
    <externalReference r:id="rId2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45621" calcMode="manual"/>
</workbook>
</file>

<file path=xl/calcChain.xml><?xml version="1.0" encoding="utf-8"?>
<calcChain xmlns="http://schemas.openxmlformats.org/spreadsheetml/2006/main">
  <c r="Q46" i="15" l="1"/>
  <c r="P46" i="15"/>
  <c r="O46" i="15"/>
  <c r="Q45" i="15"/>
  <c r="P45" i="15"/>
  <c r="O45" i="15"/>
  <c r="Q44" i="15"/>
  <c r="P44" i="15"/>
  <c r="O44" i="15"/>
  <c r="Q43" i="15"/>
  <c r="P43" i="15"/>
  <c r="O43" i="15"/>
  <c r="Q42" i="15"/>
  <c r="P42" i="15"/>
  <c r="O42" i="15"/>
  <c r="Q41" i="15"/>
  <c r="P41" i="15"/>
  <c r="O41" i="15"/>
  <c r="Q40" i="15"/>
  <c r="P40" i="15"/>
  <c r="O40" i="15"/>
  <c r="Q39" i="15"/>
  <c r="P39" i="15"/>
  <c r="O39" i="15"/>
  <c r="Q38" i="15"/>
  <c r="P38" i="15"/>
  <c r="O38" i="15"/>
  <c r="Q37" i="15"/>
  <c r="P37" i="15"/>
  <c r="O37" i="15"/>
  <c r="G5" i="5" l="1"/>
  <c r="K38" i="15" l="1"/>
  <c r="L38" i="15"/>
  <c r="M38" i="15"/>
  <c r="N38" i="15"/>
  <c r="K39" i="15"/>
  <c r="L39" i="15"/>
  <c r="M39" i="15"/>
  <c r="N39" i="15"/>
  <c r="K40" i="15"/>
  <c r="L40" i="15"/>
  <c r="M40" i="15"/>
  <c r="N40" i="15"/>
  <c r="K41" i="15"/>
  <c r="L41" i="15"/>
  <c r="M41" i="15"/>
  <c r="N41" i="15"/>
  <c r="K42" i="15"/>
  <c r="L42" i="15"/>
  <c r="M42" i="15"/>
  <c r="N42" i="15"/>
  <c r="K43" i="15"/>
  <c r="L43" i="15"/>
  <c r="M43" i="15"/>
  <c r="N43" i="15"/>
  <c r="K44" i="15"/>
  <c r="L44" i="15"/>
  <c r="M44" i="15"/>
  <c r="N44" i="15"/>
  <c r="K45" i="15"/>
  <c r="L45" i="15"/>
  <c r="M45" i="15"/>
  <c r="N45" i="15"/>
  <c r="K46" i="15"/>
  <c r="L46" i="15"/>
  <c r="M46" i="15"/>
  <c r="N46" i="15"/>
  <c r="L37" i="15"/>
  <c r="M37" i="15"/>
  <c r="N37" i="15"/>
  <c r="L33" i="15"/>
  <c r="M33" i="15"/>
  <c r="N33" i="15"/>
  <c r="O33" i="15"/>
  <c r="P33" i="15"/>
  <c r="Q33" i="15"/>
  <c r="R33" i="15"/>
  <c r="S33" i="15"/>
  <c r="T33" i="15"/>
  <c r="U33" i="15"/>
  <c r="V33" i="15"/>
  <c r="W33" i="15"/>
  <c r="X33" i="15"/>
  <c r="Y33" i="15"/>
  <c r="Z33" i="15"/>
  <c r="AA33" i="15"/>
  <c r="AB33" i="15"/>
  <c r="AC33" i="15"/>
  <c r="AD33" i="15"/>
  <c r="AE33" i="15"/>
  <c r="AF33" i="15"/>
  <c r="AG33" i="15"/>
  <c r="AH33" i="15"/>
  <c r="AI33" i="15"/>
  <c r="AJ33" i="15"/>
  <c r="AK33" i="15"/>
  <c r="AL33" i="15"/>
  <c r="F5" i="5" l="1"/>
  <c r="D11" i="7" l="1"/>
  <c r="E11" i="7"/>
  <c r="F11" i="7"/>
  <c r="G11" i="7"/>
  <c r="H11" i="7"/>
  <c r="I11" i="7"/>
  <c r="J11" i="7"/>
  <c r="K11" i="7"/>
  <c r="L11" i="7"/>
  <c r="M11" i="7"/>
  <c r="N11" i="7"/>
  <c r="C11" i="7"/>
  <c r="D15" i="16" l="1"/>
  <c r="E15" i="16"/>
  <c r="F15" i="16"/>
  <c r="G15" i="16"/>
  <c r="H15" i="16"/>
  <c r="I15" i="16"/>
  <c r="J15" i="16"/>
  <c r="K15" i="16"/>
  <c r="L15" i="16"/>
  <c r="M15" i="16"/>
  <c r="N15" i="16"/>
  <c r="C15" i="16"/>
  <c r="F11" i="14"/>
  <c r="G11" i="14"/>
  <c r="H11" i="14"/>
  <c r="I11" i="14"/>
  <c r="J11" i="14"/>
  <c r="K11" i="14"/>
  <c r="L11" i="14"/>
  <c r="M11" i="14"/>
  <c r="N11" i="14"/>
  <c r="F12" i="14"/>
  <c r="G12" i="14"/>
  <c r="H12" i="14"/>
  <c r="I12" i="14"/>
  <c r="J12" i="14"/>
  <c r="K12" i="14"/>
  <c r="L12" i="14"/>
  <c r="M12" i="14"/>
  <c r="N12" i="14"/>
  <c r="H13" i="13"/>
  <c r="I13" i="13"/>
  <c r="J13" i="13"/>
  <c r="K13" i="13"/>
  <c r="L13" i="13"/>
  <c r="M13" i="13"/>
  <c r="N13" i="13"/>
  <c r="C35" i="12"/>
  <c r="F14" i="21"/>
  <c r="G14" i="21"/>
  <c r="H14" i="21"/>
  <c r="I14" i="21"/>
  <c r="J14" i="21"/>
  <c r="K14" i="21"/>
  <c r="L14" i="21"/>
  <c r="M14" i="21"/>
  <c r="N14" i="21"/>
  <c r="B19" i="16" l="1"/>
  <c r="D16" i="11"/>
  <c r="E16" i="11"/>
  <c r="F16" i="11"/>
  <c r="B21" i="11" s="1"/>
  <c r="G16" i="11"/>
  <c r="H16" i="11"/>
  <c r="I16" i="11"/>
  <c r="J16" i="11"/>
  <c r="K16" i="11"/>
  <c r="L16" i="11"/>
  <c r="M16" i="11"/>
  <c r="N16" i="11"/>
  <c r="C16" i="11"/>
  <c r="F9" i="11"/>
  <c r="G9" i="11"/>
  <c r="H9" i="11"/>
  <c r="I9" i="11"/>
  <c r="J9" i="11"/>
  <c r="K9" i="11"/>
  <c r="L9" i="11"/>
  <c r="M9" i="11"/>
  <c r="N9" i="11"/>
  <c r="F10" i="11"/>
  <c r="G10" i="11"/>
  <c r="H10" i="11"/>
  <c r="I10" i="11"/>
  <c r="J10" i="11"/>
  <c r="K10" i="11"/>
  <c r="L10" i="11"/>
  <c r="M10" i="11"/>
  <c r="N10" i="11"/>
  <c r="F11" i="11"/>
  <c r="G11" i="11"/>
  <c r="H11" i="11"/>
  <c r="I11" i="11"/>
  <c r="J11" i="11"/>
  <c r="K11" i="11"/>
  <c r="L11" i="11"/>
  <c r="M11" i="11"/>
  <c r="N11" i="11"/>
  <c r="I33" i="15"/>
  <c r="J33" i="15"/>
  <c r="K33" i="15"/>
  <c r="I37" i="15"/>
  <c r="J37" i="15"/>
  <c r="K37" i="15"/>
  <c r="I38" i="15"/>
  <c r="J38" i="15"/>
  <c r="I39" i="15"/>
  <c r="J39" i="15"/>
  <c r="I40" i="15"/>
  <c r="J40" i="15"/>
  <c r="I41" i="15"/>
  <c r="J41" i="15"/>
  <c r="I42" i="15"/>
  <c r="J42" i="15"/>
  <c r="I43" i="15"/>
  <c r="J43" i="15"/>
  <c r="I44" i="15"/>
  <c r="J44" i="15"/>
  <c r="I45" i="15"/>
  <c r="J45" i="15"/>
  <c r="I46" i="15"/>
  <c r="J46" i="15"/>
  <c r="G13" i="13" l="1"/>
  <c r="C13" i="13"/>
  <c r="E13" i="13" l="1"/>
  <c r="F13" i="13"/>
  <c r="D13" i="13"/>
  <c r="E11" i="14" l="1"/>
  <c r="E11" i="11"/>
  <c r="N1" i="7"/>
  <c r="M1" i="7"/>
  <c r="L1" i="7"/>
  <c r="K1" i="7"/>
  <c r="J1" i="7"/>
  <c r="I1" i="7"/>
  <c r="H1" i="7"/>
  <c r="G1" i="7"/>
  <c r="F1" i="7"/>
  <c r="E1" i="7"/>
  <c r="D1" i="7"/>
  <c r="C1" i="7"/>
  <c r="D1" i="22"/>
  <c r="E1" i="22"/>
  <c r="F1" i="22"/>
  <c r="G1" i="22"/>
  <c r="H1" i="22"/>
  <c r="I1" i="22"/>
  <c r="J1" i="22"/>
  <c r="K1" i="22"/>
  <c r="L1" i="22"/>
  <c r="M1" i="22"/>
  <c r="N1" i="22"/>
  <c r="C1" i="22"/>
  <c r="E10" i="11" l="1"/>
  <c r="E9" i="11"/>
  <c r="C11" i="14"/>
  <c r="C12" i="14"/>
  <c r="D9" i="11"/>
  <c r="D10" i="11"/>
  <c r="C11" i="11"/>
  <c r="D11" i="11"/>
  <c r="D11" i="14"/>
  <c r="E12" i="14"/>
  <c r="C10" i="11"/>
  <c r="C9" i="11"/>
  <c r="D12" i="14"/>
  <c r="C14" i="21" l="1"/>
  <c r="D14" i="21"/>
  <c r="E14" i="21"/>
  <c r="E5" i="5"/>
  <c r="P3" i="5" s="1"/>
  <c r="B42" i="4" l="1"/>
  <c r="B34" i="6"/>
  <c r="B54" i="12"/>
  <c r="B13" i="7" l="1"/>
  <c r="C25" i="14" l="1"/>
  <c r="C24" i="14"/>
  <c r="B20" i="11"/>
  <c r="B19" i="11"/>
  <c r="B18" i="11"/>
  <c r="C17" i="13"/>
  <c r="C9" i="5" l="1"/>
  <c r="D9" i="5"/>
  <c r="C5" i="5"/>
  <c r="D5" i="5"/>
  <c r="F37" i="15" l="1"/>
  <c r="G37" i="15"/>
  <c r="H37" i="15"/>
  <c r="F38" i="15"/>
  <c r="G38" i="15"/>
  <c r="H38" i="15"/>
  <c r="F39" i="15"/>
  <c r="G39" i="15"/>
  <c r="H39" i="15"/>
  <c r="F40" i="15"/>
  <c r="G40" i="15"/>
  <c r="H40" i="15"/>
  <c r="F41" i="15"/>
  <c r="G41" i="15"/>
  <c r="H41" i="15"/>
  <c r="F42" i="15"/>
  <c r="G42" i="15"/>
  <c r="H42" i="15"/>
  <c r="F43" i="15"/>
  <c r="G43" i="15"/>
  <c r="H43" i="15"/>
  <c r="F44" i="15"/>
  <c r="G44" i="15"/>
  <c r="H44" i="15"/>
  <c r="F45" i="15"/>
  <c r="G45" i="15"/>
  <c r="H45" i="15"/>
  <c r="F46" i="15"/>
  <c r="G46" i="15"/>
  <c r="H46" i="15"/>
  <c r="F33" i="15"/>
  <c r="G33" i="15"/>
  <c r="H33" i="15"/>
  <c r="D33" i="15" l="1"/>
  <c r="E33" i="15"/>
  <c r="C33" i="15"/>
  <c r="C38" i="15" l="1"/>
  <c r="D38" i="15"/>
  <c r="E38" i="15"/>
  <c r="C39" i="15"/>
  <c r="D39" i="15"/>
  <c r="E39" i="15"/>
  <c r="C40" i="15"/>
  <c r="D40" i="15"/>
  <c r="E40" i="15"/>
  <c r="C41" i="15"/>
  <c r="D41" i="15"/>
  <c r="E41" i="15"/>
  <c r="C42" i="15"/>
  <c r="D42" i="15"/>
  <c r="E42" i="15"/>
  <c r="C43" i="15"/>
  <c r="D43" i="15"/>
  <c r="E43" i="15"/>
  <c r="C44" i="15"/>
  <c r="D44" i="15"/>
  <c r="E44" i="15"/>
  <c r="C45" i="15"/>
  <c r="D45" i="15"/>
  <c r="E45" i="15"/>
  <c r="C46" i="15"/>
  <c r="D46" i="15"/>
  <c r="E46" i="15"/>
  <c r="D37" i="15"/>
  <c r="E37" i="15"/>
  <c r="C37" i="15"/>
</calcChain>
</file>

<file path=xl/comments1.xml><?xml version="1.0" encoding="utf-8"?>
<comments xmlns="http://schemas.openxmlformats.org/spreadsheetml/2006/main">
  <authors>
    <author>Cristian Ebau</author>
  </authors>
  <commentList>
    <comment ref="B25" authorId="0">
      <text>
        <r>
          <rPr>
            <b/>
            <sz val="9"/>
            <color indexed="81"/>
            <rFont val="Tahoma"/>
            <family val="2"/>
          </rPr>
          <t>Cristian Ebau:</t>
        </r>
        <r>
          <rPr>
            <sz val="9"/>
            <color indexed="81"/>
            <rFont val="Tahoma"/>
            <family val="2"/>
          </rPr>
          <t xml:space="preserve">
Check the formatting for this diagram</t>
        </r>
      </text>
    </comment>
  </commentList>
</comments>
</file>

<file path=xl/comments2.xml><?xml version="1.0" encoding="utf-8"?>
<comments xmlns="http://schemas.openxmlformats.org/spreadsheetml/2006/main">
  <authors>
    <author>Cristian Ebau</author>
  </authors>
  <commentList>
    <comment ref="A3" authorId="0">
      <text>
        <r>
          <rPr>
            <b/>
            <sz val="9"/>
            <color indexed="81"/>
            <rFont val="Tahoma"/>
            <family val="2"/>
          </rPr>
          <t>Cristian Ebau:</t>
        </r>
        <r>
          <rPr>
            <sz val="9"/>
            <color indexed="81"/>
            <rFont val="Tahoma"/>
            <family val="2"/>
          </rPr>
          <t xml:space="preserve">
this come from the ROP Outturn Daily tab. "Standing Reserve"</t>
        </r>
      </text>
    </comment>
    <comment ref="A4" authorId="0">
      <text>
        <r>
          <rPr>
            <b/>
            <sz val="9"/>
            <color indexed="81"/>
            <rFont val="Tahoma"/>
            <family val="2"/>
          </rPr>
          <t>Cristian Ebau:</t>
        </r>
        <r>
          <rPr>
            <sz val="9"/>
            <color indexed="81"/>
            <rFont val="Tahoma"/>
            <family val="2"/>
          </rPr>
          <t xml:space="preserve">
also these AS figure are in the ROP</t>
        </r>
      </text>
    </comment>
    <comment ref="A13" authorId="0">
      <text>
        <r>
          <rPr>
            <b/>
            <sz val="9"/>
            <color indexed="81"/>
            <rFont val="Tahoma"/>
            <family val="2"/>
          </rPr>
          <t>Cristian Ebau:</t>
        </r>
        <r>
          <rPr>
            <sz val="9"/>
            <color indexed="81"/>
            <rFont val="Tahoma"/>
            <family val="2"/>
          </rPr>
          <t xml:space="preserve">
these data are from the volume report
</t>
        </r>
      </text>
    </comment>
  </commentList>
</comments>
</file>

<file path=xl/sharedStrings.xml><?xml version="1.0" encoding="utf-8"?>
<sst xmlns="http://schemas.openxmlformats.org/spreadsheetml/2006/main" count="356" uniqueCount="186">
  <si>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</si>
  <si>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</si>
  <si>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</si>
  <si>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</si>
  <si>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</si>
  <si>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</si>
  <si>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</si>
  <si>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</si>
  <si>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</si>
  <si>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</si>
  <si>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</si>
  <si>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</si>
  <si>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</si>
  <si>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</si>
  <si>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</si>
  <si>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</si>
  <si>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</si>
  <si>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</si>
  <si>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</si>
  <si>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</si>
  <si>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</si>
  <si>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</si>
  <si>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</si>
  <si>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</si>
  <si>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</si>
  <si>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Constaints</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</si>
  <si>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</si>
  <si>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</si>
  <si>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</si>
  <si>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</si>
  <si>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</si>
  <si>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</si>
  <si>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</si>
  <si>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</si>
  <si>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</si>
  <si>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</si>
  <si>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</si>
  <si>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</si>
  <si>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</si>
  <si>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</si>
  <si>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</si>
  <si>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</si>
  <si>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</si>
  <si>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</si>
  <si>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</si>
  <si>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</si>
  <si>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</si>
  <si>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</si>
  <si>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</si>
  <si>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</si>
  <si>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</si>
  <si>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</si>
  <si>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</si>
  <si>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</si>
  <si>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</si>
  <si>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</si>
  <si>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</si>
  <si>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</si>
  <si>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</si>
  <si>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</si>
  <si>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</si>
  <si>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</si>
  <si>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</si>
  <si>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</si>
  <si>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</si>
  <si>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</si>
  <si>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</si>
  <si>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</si>
  <si>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</si>
  <si>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</si>
  <si>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</si>
  <si>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</si>
  <si>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</si>
  <si>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</si>
  <si>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</si>
  <si>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</si>
  <si>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</si>
  <si>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</si>
  <si>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</si>
  <si>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</si>
  <si>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</si>
  <si>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</si>
  <si>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</si>
  <si>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</si>
  <si>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</si>
  <si>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</si>
  <si>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</si>
  <si>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</si>
  <si>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</si>
  <si>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</si>
  <si>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</si>
  <si>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</si>
  <si>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</si>
  <si>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</si>
  <si>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Availability (Commercial)</t>
  </si>
  <si>
    <t>Interconnector Black Start Availability (Commercial)</t>
  </si>
  <si>
    <t>BM Demand Turn Up (Commercial)</t>
  </si>
  <si>
    <t>BM Warming (Commercial)</t>
  </si>
  <si>
    <t>BM Power Potential (Commercial)</t>
  </si>
  <si>
    <t>Hydro Rapid Start And GT Fast Start Utilisation (Commercial)</t>
  </si>
  <si>
    <t>Hydro Optional Spin Pump (Commercial)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</si>
  <si>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</si>
  <si>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</si>
  <si>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</si>
  <si>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</si>
  <si>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</si>
  <si>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</si>
  <si>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</si>
  <si>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</si>
  <si>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</si>
  <si>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</si>
  <si>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</si>
  <si>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</si>
  <si>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</si>
  <si>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</si>
  <si>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</si>
  <si>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</si>
  <si>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</si>
  <si>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</si>
  <si>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Holding volumes</t>
  </si>
  <si>
    <t>P</t>
  </si>
  <si>
    <t>S</t>
  </si>
  <si>
    <t>H</t>
  </si>
  <si>
    <t>Holding volumes (TWh)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</si>
  <si>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</si>
  <si>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</si>
  <si>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</si>
  <si>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</si>
  <si>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</si>
  <si>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</si>
  <si>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</si>
  <si>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</si>
  <si>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</si>
  <si>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</si>
  <si>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</si>
  <si>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</si>
  <si>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</si>
  <si>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</si>
  <si>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</si>
  <si>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</si>
  <si>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</si>
  <si>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</si>
  <si>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</si>
  <si>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</si>
  <si>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Non-Delivery &amp; Reconciliation</t>
  </si>
  <si>
    <t>Report Month</t>
  </si>
  <si>
    <t>Fast Reserve</t>
  </si>
  <si>
    <t>Operating Reserve</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</si>
  <si>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</si>
  <si>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</si>
  <si>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</si>
  <si>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</si>
  <si>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</si>
  <si>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</si>
  <si>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</si>
  <si>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</si>
  <si>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</si>
  <si>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</si>
  <si>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</si>
  <si>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</si>
  <si>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</si>
  <si>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</si>
  <si>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</si>
  <si>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</si>
  <si>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</si>
  <si>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</si>
  <si>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</si>
  <si>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</si>
  <si>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</si>
  <si>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</si>
  <si>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</si>
  <si>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</si>
  <si>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</si>
  <si>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</si>
  <si>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</si>
  <si>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</si>
  <si>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</si>
  <si>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</si>
  <si>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</si>
  <si>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NBM Demand Side Response (Commercial)</t>
  </si>
  <si>
    <t>AS-BM Syncronous Compensation ( Commercial)</t>
  </si>
  <si>
    <t>BM Black Start Test (Commercial)</t>
  </si>
  <si>
    <t>BM Black Start Capital Contributions (Commercial)</t>
  </si>
  <si>
    <t>BM Black Start Other (Commercial)</t>
  </si>
  <si>
    <t>NBM Demand Turn Up (Commercial)</t>
  </si>
  <si>
    <t>BM GT Fast Start Availability (Commercial)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</si>
</sst>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_(* #,##0.00_);_(* \(#,##0.00\);_(* &quot;-&quot;??_);_(@_)"/>
    <numFmt numFmtId="169" formatCode="_-[$£-809]* #,##0.00_-;\-[$£-809]* #,##0.00_-;_-[$£-809]* &quot;-&quot;??_-;_-@_-"/>
    <numFmt numFmtId="170" formatCode="#,##0.00;[Red]\(#,##0.00\)\ "/>
  </numFmts>
  <fonts count="61" x14ac:knownFonts="1">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68" fontId="4" fillId="0" borderId="0" applyFont="0" applyFill="0" applyBorder="0" applyAlignment="0" applyProtection="0"/>
  </cellStyleXfs>
  <cellXfs count="71">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0" fontId="0" fillId="0" borderId="0" xfId="0" applyAlignment="1">
      <alignment wrapText="1"/>
    </xf>
    <xf numFmtId="3" fontId="0" fillId="0" borderId="1" xfId="0" applyNumberFormat="1" applyBorder="1"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59" borderId="1" xfId="0" applyFill="1" applyBorder="1" applyAlignment="1">
      <alignment wrapText="1"/>
    </xf>
    <xf numFmtId="0" fontId="0" fillId="60"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69"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0"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cellXfs>
  <cellStyles count="2087">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omma 9" xfId="2086"/>
    <cellStyle name="Currency" xfId="2085" builtinId="4"/>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0"/>
  <tableStyles count="0" defaultTableStyle="TableStyleMedium2" defaultPivotStyle="PivotStyleLight16"/>
  <colors>
    <mruColors>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0-06A0-4263-932F-83F3459A68BC}"/>
              </c:ext>
            </c:extLst>
          </c:dPt>
          <c:dPt>
            <c:idx val="2"/>
            <c:bubble3D val="0"/>
            <c:explosion val="10"/>
            <c:extLst xmlns:c16r2="http://schemas.microsoft.com/office/drawing/2015/06/chart">
              <c:ext xmlns:c16="http://schemas.microsoft.com/office/drawing/2014/chart" uri="{C3380CC4-5D6E-409C-BE32-E72D297353CC}">
                <c16:uniqueId val="{00000001-06A0-4263-932F-83F3459A68BC}"/>
              </c:ext>
            </c:extLst>
          </c:dPt>
          <c:dPt>
            <c:idx val="4"/>
            <c:bubble3D val="0"/>
            <c:explosion val="15"/>
            <c:extLst xmlns:c16r2="http://schemas.microsoft.com/office/drawing/2015/06/char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25.496342427905017</c:v>
                </c:pt>
                <c:pt idx="1">
                  <c:v>15.998206223075162</c:v>
                </c:pt>
                <c:pt idx="2">
                  <c:v>35.259286356820319</c:v>
                </c:pt>
                <c:pt idx="3">
                  <c:v>-0.2441473709801</c:v>
                </c:pt>
                <c:pt idx="4">
                  <c:v>-1.0032664750000819</c:v>
                </c:pt>
              </c:numCache>
            </c:numRef>
          </c:val>
          <c:extLst xmlns:c16r2="http://schemas.microsoft.com/office/drawing/2015/06/char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000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DSR!$C$3:$N$3</c:f>
              <c:numCache>
                <c:formatCode>0.00</c:formatCode>
                <c:ptCount val="12"/>
                <c:pt idx="0">
                  <c:v>4.4011577199995902</c:v>
                </c:pt>
                <c:pt idx="1">
                  <c:v>4.5059536599998227</c:v>
                </c:pt>
                <c:pt idx="2">
                  <c:v>4.6833553391897533</c:v>
                </c:pt>
                <c:pt idx="3">
                  <c:v>5.3652458000000003</c:v>
                </c:pt>
                <c:pt idx="4">
                  <c:v>5.5907851879999999</c:v>
                </c:pt>
              </c:numCache>
            </c:numRef>
          </c:val>
          <c:extLst xmlns:c16r2="http://schemas.microsoft.com/office/drawing/2015/06/char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2D05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DSR!$C$4:$N$4</c:f>
              <c:numCache>
                <c:formatCode>0.00</c:formatCode>
                <c:ptCount val="12"/>
                <c:pt idx="0">
                  <c:v>3.8639985100000001</c:v>
                </c:pt>
                <c:pt idx="1">
                  <c:v>4.5023688400000008</c:v>
                </c:pt>
                <c:pt idx="2">
                  <c:v>4.2503607900000002</c:v>
                </c:pt>
                <c:pt idx="3">
                  <c:v>4.5475005299999998</c:v>
                </c:pt>
                <c:pt idx="4">
                  <c:v>4.04141715</c:v>
                </c:pt>
              </c:numCache>
            </c:numRef>
          </c:val>
          <c:extLst xmlns:c16r2="http://schemas.microsoft.com/office/drawing/2015/06/char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7030A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DSR!$C$5:$N$5</c:f>
              <c:numCache>
                <c:formatCode>0.00</c:formatCode>
                <c:ptCount val="12"/>
                <c:pt idx="0">
                  <c:v>0.83989016999999966</c:v>
                </c:pt>
                <c:pt idx="1">
                  <c:v>0.92044844999999997</c:v>
                </c:pt>
                <c:pt idx="2">
                  <c:v>0.54649421899999984</c:v>
                </c:pt>
                <c:pt idx="3">
                  <c:v>0.63436344999999972</c:v>
                </c:pt>
                <c:pt idx="4">
                  <c:v>0.77291741999999952</c:v>
                </c:pt>
              </c:numCache>
            </c:numRef>
          </c:val>
          <c:extLst xmlns:c16r2="http://schemas.microsoft.com/office/drawing/2015/06/char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110105728"/>
        <c:axId val="110107264"/>
      </c:barChart>
      <c:dateAx>
        <c:axId val="110105728"/>
        <c:scaling>
          <c:orientation val="minMax"/>
        </c:scaling>
        <c:delete val="0"/>
        <c:axPos val="b"/>
        <c:numFmt formatCode="mmm\-yy" sourceLinked="1"/>
        <c:majorTickMark val="out"/>
        <c:minorTickMark val="none"/>
        <c:tickLblPos val="nextTo"/>
        <c:crossAx val="110107264"/>
        <c:crosses val="autoZero"/>
        <c:auto val="1"/>
        <c:lblOffset val="100"/>
        <c:baseTimeUnit val="months"/>
      </c:dateAx>
      <c:valAx>
        <c:axId val="110107264"/>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1101057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xmlns:c16r2="http://schemas.microsoft.com/office/drawing/2015/06/chart">
              <c:ext xmlns:c16="http://schemas.microsoft.com/office/drawing/2014/chart" uri="{C3380CC4-5D6E-409C-BE32-E72D297353CC}">
                <c16:uniqueId val="{00000001-2C6C-4847-AB27-1818E1EFE285}"/>
              </c:ext>
            </c:extLst>
          </c:dPt>
          <c:dPt>
            <c:idx val="1"/>
            <c:bubble3D val="0"/>
            <c:explosion val="8"/>
            <c:extLst xmlns:c16r2="http://schemas.microsoft.com/office/drawing/2015/06/char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DSR!$G$9:$G$12</c:f>
              <c:numCache>
                <c:formatCode>0.00</c:formatCode>
                <c:ptCount val="4"/>
                <c:pt idx="0">
                  <c:v>10.529119758000002</c:v>
                </c:pt>
                <c:pt idx="1">
                  <c:v>23.946033971594673</c:v>
                </c:pt>
                <c:pt idx="2">
                  <c:v>0.79842769624553855</c:v>
                </c:pt>
                <c:pt idx="3">
                  <c:v>0</c:v>
                </c:pt>
              </c:numCache>
            </c:numRef>
          </c:val>
          <c:extLst xmlns:c16r2="http://schemas.microsoft.com/office/drawing/2015/06/char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SO2SO!$C$3:$N$3</c:f>
              <c:numCache>
                <c:formatCode>0.00</c:formatCode>
                <c:ptCount val="12"/>
                <c:pt idx="0">
                  <c:v>0</c:v>
                </c:pt>
                <c:pt idx="1">
                  <c:v>-4.7742323000000003E-2</c:v>
                </c:pt>
                <c:pt idx="2">
                  <c:v>-6.2446244000000005E-2</c:v>
                </c:pt>
                <c:pt idx="3">
                  <c:v>-5.9283338000000005E-2</c:v>
                </c:pt>
                <c:pt idx="4">
                  <c:v>-3.1695551999999995E-2</c:v>
                </c:pt>
              </c:numCache>
            </c:numRef>
          </c:val>
          <c:extLst xmlns:c16r2="http://schemas.microsoft.com/office/drawing/2015/06/char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SO2SO!$C$4:$N$4</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SO2SO!$C$5:$N$5</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SO2SO!$C$6:$N$6</c:f>
              <c:numCache>
                <c:formatCode>0.00</c:formatCode>
                <c:ptCount val="12"/>
                <c:pt idx="0">
                  <c:v>0</c:v>
                </c:pt>
                <c:pt idx="1">
                  <c:v>0</c:v>
                </c:pt>
                <c:pt idx="2">
                  <c:v>8.8663725995000002E-4</c:v>
                </c:pt>
                <c:pt idx="3">
                  <c:v>4.4665580622500001E-3</c:v>
                </c:pt>
                <c:pt idx="4">
                  <c:v>0</c:v>
                </c:pt>
              </c:numCache>
            </c:numRef>
          </c:val>
          <c:extLst xmlns:c16r2="http://schemas.microsoft.com/office/drawing/2015/06/char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SO2SO!$C$7:$N$7</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SO2SO!$C$8:$N$8</c:f>
              <c:numCache>
                <c:formatCode>0.00</c:formatCode>
                <c:ptCount val="12"/>
                <c:pt idx="0">
                  <c:v>0</c:v>
                </c:pt>
                <c:pt idx="1">
                  <c:v>-0.10187188744483</c:v>
                </c:pt>
                <c:pt idx="2">
                  <c:v>-0.24659000149506999</c:v>
                </c:pt>
                <c:pt idx="3">
                  <c:v>-7.7968851847920004E-2</c:v>
                </c:pt>
                <c:pt idx="4">
                  <c:v>-0.21245181898009999</c:v>
                </c:pt>
              </c:numCache>
            </c:numRef>
          </c:val>
          <c:extLst xmlns:c16r2="http://schemas.microsoft.com/office/drawing/2015/06/chart">
            <c:ext xmlns:c16="http://schemas.microsoft.com/office/drawing/2014/chart" uri="{C3380CC4-5D6E-409C-BE32-E72D297353CC}">
              <c16:uniqueId val="{00000005-C420-45E4-B85F-56A8326A9A7D}"/>
            </c:ext>
          </c:extLst>
        </c:ser>
        <c:ser>
          <c:idx val="6"/>
          <c:order val="6"/>
          <c:tx>
            <c:strRef>
              <c:f>SO2SO!$B$9</c:f>
              <c:strCache>
                <c:ptCount val="1"/>
                <c:pt idx="0">
                  <c:v>SO-SO Constaints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SO2SO!$C$9:$N$9</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SO2SO!$C$10:$N$10</c:f>
              <c:numCache>
                <c:formatCode>0.00</c:formatCode>
                <c:ptCount val="12"/>
                <c:pt idx="0">
                  <c:v>0.79709770691244231</c:v>
                </c:pt>
                <c:pt idx="1">
                  <c:v>0.71385446570400912</c:v>
                </c:pt>
                <c:pt idx="2">
                  <c:v>0.7192806959206951</c:v>
                </c:pt>
                <c:pt idx="3">
                  <c:v>0.77428213057815798</c:v>
                </c:pt>
                <c:pt idx="4">
                  <c:v>0.79842769624553855</c:v>
                </c:pt>
              </c:numCache>
            </c:numRef>
          </c:val>
          <c:extLst xmlns:c16r2="http://schemas.microsoft.com/office/drawing/2015/06/char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120572544"/>
        <c:axId val="113574272"/>
      </c:barChart>
      <c:dateAx>
        <c:axId val="120572544"/>
        <c:scaling>
          <c:orientation val="minMax"/>
        </c:scaling>
        <c:delete val="0"/>
        <c:axPos val="b"/>
        <c:numFmt formatCode="mmm\-yy" sourceLinked="1"/>
        <c:majorTickMark val="out"/>
        <c:minorTickMark val="none"/>
        <c:tickLblPos val="nextTo"/>
        <c:crossAx val="113574272"/>
        <c:crosses val="autoZero"/>
        <c:auto val="1"/>
        <c:lblOffset val="100"/>
        <c:baseTimeUnit val="months"/>
      </c:dateAx>
      <c:valAx>
        <c:axId val="113574272"/>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12057254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Imbalance'!$C$3:$N$3</c:f>
              <c:numCache>
                <c:formatCode>0.00</c:formatCode>
                <c:ptCount val="12"/>
                <c:pt idx="0">
                  <c:v>-5.6785957729999996</c:v>
                </c:pt>
                <c:pt idx="1">
                  <c:v>-6.7606795479999997</c:v>
                </c:pt>
                <c:pt idx="2">
                  <c:v>-2.8102212680000007</c:v>
                </c:pt>
                <c:pt idx="3">
                  <c:v>-1.1107513009999979</c:v>
                </c:pt>
                <c:pt idx="4">
                  <c:v>-3.907855192</c:v>
                </c:pt>
              </c:numCache>
            </c:numRef>
          </c:val>
          <c:extLst xmlns:c16r2="http://schemas.microsoft.com/office/drawing/2015/06/char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113625728"/>
        <c:axId val="113652096"/>
      </c:barChart>
      <c:dateAx>
        <c:axId val="11362572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652096"/>
        <c:crosses val="autoZero"/>
        <c:auto val="1"/>
        <c:lblOffset val="100"/>
        <c:baseTimeUnit val="months"/>
      </c:dateAx>
      <c:valAx>
        <c:axId val="113652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6257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Imbalance'!$C$7:$N$7</c:f>
              <c:numCache>
                <c:formatCode>_-* #,##0_-;\-* #,##0_-;_-* "-"??_-;_-@_-</c:formatCode>
                <c:ptCount val="12"/>
                <c:pt idx="0">
                  <c:v>-234870.38700000002</c:v>
                </c:pt>
                <c:pt idx="1">
                  <c:v>-215243.538</c:v>
                </c:pt>
                <c:pt idx="2">
                  <c:v>-117411.79599999999</c:v>
                </c:pt>
                <c:pt idx="3">
                  <c:v>-96007.772999999986</c:v>
                </c:pt>
                <c:pt idx="4">
                  <c:v>-150869.867</c:v>
                </c:pt>
              </c:numCache>
            </c:numRef>
          </c:val>
          <c:extLst xmlns:c16r2="http://schemas.microsoft.com/office/drawing/2015/06/char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113694592"/>
        <c:axId val="113696128"/>
      </c:barChart>
      <c:dateAx>
        <c:axId val="11369459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696128"/>
        <c:crosses val="autoZero"/>
        <c:auto val="1"/>
        <c:lblOffset val="100"/>
        <c:baseTimeUnit val="months"/>
      </c:dateAx>
      <c:valAx>
        <c:axId val="113696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6945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Reserve'!$C$3:$N$3</c:f>
              <c:numCache>
                <c:formatCode>0.00</c:formatCode>
                <c:ptCount val="12"/>
                <c:pt idx="0">
                  <c:v>2.5247661334635101</c:v>
                </c:pt>
                <c:pt idx="1">
                  <c:v>2.1541289291697701</c:v>
                </c:pt>
                <c:pt idx="2">
                  <c:v>0.87811925712420991</c:v>
                </c:pt>
                <c:pt idx="3">
                  <c:v>2.0482502831857996</c:v>
                </c:pt>
                <c:pt idx="4">
                  <c:v>2.3265504391165499</c:v>
                </c:pt>
              </c:numCache>
            </c:numRef>
          </c:val>
          <c:extLst xmlns:c16r2="http://schemas.microsoft.com/office/drawing/2015/06/char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Reserve'!$C$4:$N$4</c:f>
              <c:numCache>
                <c:formatCode>0.00</c:formatCode>
                <c:ptCount val="12"/>
                <c:pt idx="0">
                  <c:v>1.4734573531744501</c:v>
                </c:pt>
                <c:pt idx="1">
                  <c:v>1.85205056967031</c:v>
                </c:pt>
                <c:pt idx="2">
                  <c:v>2.2817367201481504</c:v>
                </c:pt>
                <c:pt idx="3">
                  <c:v>2.4504704307037297</c:v>
                </c:pt>
                <c:pt idx="4">
                  <c:v>1.6095208025730097</c:v>
                </c:pt>
              </c:numCache>
            </c:numRef>
          </c:val>
          <c:extLst xmlns:c16r2="http://schemas.microsoft.com/office/drawing/2015/06/char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Reserve'!$C$5:$N$5</c:f>
              <c:numCache>
                <c:formatCode>0.00</c:formatCode>
                <c:ptCount val="12"/>
                <c:pt idx="0">
                  <c:v>2.8048764967750002E-2</c:v>
                </c:pt>
                <c:pt idx="1">
                  <c:v>0.18543540725012</c:v>
                </c:pt>
                <c:pt idx="2">
                  <c:v>3.6704884468090004E-2</c:v>
                </c:pt>
                <c:pt idx="3">
                  <c:v>0.17895576171568001</c:v>
                </c:pt>
                <c:pt idx="4">
                  <c:v>0.48888609356565998</c:v>
                </c:pt>
              </c:numCache>
            </c:numRef>
          </c:val>
          <c:extLst xmlns:c16r2="http://schemas.microsoft.com/office/drawing/2015/06/char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Reserve'!$C$6:$N$6</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Reserve'!$C$7:$N$7</c:f>
              <c:numCache>
                <c:formatCode>0.00</c:formatCode>
                <c:ptCount val="12"/>
                <c:pt idx="0">
                  <c:v>4.1523274999999998E-2</c:v>
                </c:pt>
                <c:pt idx="1">
                  <c:v>0.21819903300000001</c:v>
                </c:pt>
                <c:pt idx="2">
                  <c:v>0.36512553278992005</c:v>
                </c:pt>
                <c:pt idx="3">
                  <c:v>0.11598598406272999</c:v>
                </c:pt>
                <c:pt idx="4">
                  <c:v>0.28558010736624995</c:v>
                </c:pt>
              </c:numCache>
            </c:numRef>
          </c:val>
          <c:extLst xmlns:c16r2="http://schemas.microsoft.com/office/drawing/2015/06/char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Reserve'!$C$8:$N$8</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Reserve'!$C$9:$N$9</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113763456"/>
        <c:axId val="113764992"/>
      </c:barChart>
      <c:dateAx>
        <c:axId val="1137634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764992"/>
        <c:crosses val="autoZero"/>
        <c:auto val="1"/>
        <c:lblOffset val="100"/>
        <c:baseTimeUnit val="months"/>
      </c:dateAx>
      <c:valAx>
        <c:axId val="113764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7634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Reserve'!$C$13:$N$13</c:f>
              <c:numCache>
                <c:formatCode>_-* #,##0_-;\-* #,##0_-;_-* "-"??_-;_-@_-</c:formatCode>
                <c:ptCount val="12"/>
                <c:pt idx="0">
                  <c:v>104650.30700000002</c:v>
                </c:pt>
                <c:pt idx="1">
                  <c:v>86343.331999999995</c:v>
                </c:pt>
                <c:pt idx="2">
                  <c:v>46448.119999999995</c:v>
                </c:pt>
                <c:pt idx="3">
                  <c:v>89197.719999999987</c:v>
                </c:pt>
                <c:pt idx="4">
                  <c:v>69832.285000000003</c:v>
                </c:pt>
              </c:numCache>
            </c:numRef>
          </c:val>
          <c:extLst xmlns:c16r2="http://schemas.microsoft.com/office/drawing/2015/06/char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Reserve'!$C$14:$N$14</c:f>
              <c:numCache>
                <c:formatCode>_-* #,##0_-;\-* #,##0_-;_-* "-"??_-;_-@_-</c:formatCode>
                <c:ptCount val="12"/>
                <c:pt idx="0">
                  <c:v>189987.66199999998</c:v>
                </c:pt>
                <c:pt idx="1">
                  <c:v>228193.45799999996</c:v>
                </c:pt>
                <c:pt idx="2">
                  <c:v>356745.61799999996</c:v>
                </c:pt>
                <c:pt idx="3">
                  <c:v>370512.647</c:v>
                </c:pt>
                <c:pt idx="4">
                  <c:v>310911.84499999997</c:v>
                </c:pt>
              </c:numCache>
            </c:numRef>
          </c:val>
          <c:extLst xmlns:c16r2="http://schemas.microsoft.com/office/drawing/2015/06/char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Reserve'!$C$15:$N$15</c:f>
              <c:numCache>
                <c:formatCode>_-* #,##0_-;\-* #,##0_-;_-* "-"??_-;_-@_-</c:formatCode>
                <c:ptCount val="12"/>
                <c:pt idx="0">
                  <c:v>343</c:v>
                </c:pt>
                <c:pt idx="1">
                  <c:v>700</c:v>
                </c:pt>
                <c:pt idx="2">
                  <c:v>2719.5</c:v>
                </c:pt>
                <c:pt idx="3">
                  <c:v>1813</c:v>
                </c:pt>
                <c:pt idx="4">
                  <c:v>5963</c:v>
                </c:pt>
              </c:numCache>
            </c:numRef>
          </c:val>
          <c:extLst xmlns:c16r2="http://schemas.microsoft.com/office/drawing/2015/06/char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Reserve'!$C$16:$N$16</c:f>
              <c:numCache>
                <c:formatCode>_-* #,##0_-;\-* #,##0_-;_-* "-"??_-;_-@_-</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Reserve'!$C$17:$N$17</c:f>
              <c:numCache>
                <c:formatCode>_-* #,##0_-;\-* #,##0_-;_-* "-"??_-;_-@_-</c:formatCode>
                <c:ptCount val="12"/>
                <c:pt idx="0">
                  <c:v>1263</c:v>
                </c:pt>
                <c:pt idx="1">
                  <c:v>0</c:v>
                </c:pt>
                <c:pt idx="2">
                  <c:v>14392.5</c:v>
                </c:pt>
                <c:pt idx="3">
                  <c:v>5609</c:v>
                </c:pt>
                <c:pt idx="4">
                  <c:v>13791</c:v>
                </c:pt>
              </c:numCache>
            </c:numRef>
          </c:val>
          <c:extLst xmlns:c16r2="http://schemas.microsoft.com/office/drawing/2015/06/char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Reserve'!$C$18:$N$18</c:f>
              <c:numCache>
                <c:formatCode>_-* #,##0_-;\-* #,##0_-;_-* "-"??_-;_-@_-</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Reserve'!$C$19:$N$19</c:f>
              <c:numCache>
                <c:formatCode>_-* #,##0_-;\-* #,##0_-;_-* "-"??_-;_-@_-</c:formatCode>
                <c:ptCount val="12"/>
                <c:pt idx="0">
                  <c:v>0</c:v>
                </c:pt>
                <c:pt idx="1">
                  <c:v>0</c:v>
                </c:pt>
                <c:pt idx="2">
                  <c:v>293.54500000000002</c:v>
                </c:pt>
                <c:pt idx="3">
                  <c:v>185.96</c:v>
                </c:pt>
                <c:pt idx="4">
                  <c:v>0</c:v>
                </c:pt>
              </c:numCache>
            </c:numRef>
          </c:val>
          <c:extLst xmlns:c16r2="http://schemas.microsoft.com/office/drawing/2015/06/char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113565056"/>
        <c:axId val="120661120"/>
      </c:barChart>
      <c:dateAx>
        <c:axId val="1135650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661120"/>
        <c:crosses val="autoZero"/>
        <c:auto val="1"/>
        <c:lblOffset val="100"/>
        <c:baseTimeUnit val="months"/>
      </c:dateAx>
      <c:valAx>
        <c:axId val="120661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5650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STOR!$C$3:$N$3</c:f>
              <c:numCache>
                <c:formatCode>0.00</c:formatCode>
                <c:ptCount val="12"/>
                <c:pt idx="0">
                  <c:v>0.32286934174843002</c:v>
                </c:pt>
                <c:pt idx="1">
                  <c:v>0.27555184856987003</c:v>
                </c:pt>
                <c:pt idx="2">
                  <c:v>0.17546622839419004</c:v>
                </c:pt>
                <c:pt idx="3">
                  <c:v>0.26642165132641005</c:v>
                </c:pt>
                <c:pt idx="4">
                  <c:v>0.19004781500724002</c:v>
                </c:pt>
              </c:numCache>
            </c:numRef>
          </c:val>
          <c:extLst xmlns:c16r2="http://schemas.microsoft.com/office/drawing/2015/06/char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STOR!$C$4:$N$4</c:f>
              <c:numCache>
                <c:formatCode>0.00</c:formatCode>
                <c:ptCount val="12"/>
                <c:pt idx="0">
                  <c:v>1.9084862600000003</c:v>
                </c:pt>
                <c:pt idx="1">
                  <c:v>2.2609240200000009</c:v>
                </c:pt>
                <c:pt idx="2">
                  <c:v>2.2192515600000009</c:v>
                </c:pt>
                <c:pt idx="3">
                  <c:v>2.5465880899999993</c:v>
                </c:pt>
                <c:pt idx="4">
                  <c:v>2.4259940199999996</c:v>
                </c:pt>
              </c:numCache>
            </c:numRef>
          </c:val>
          <c:extLst xmlns:c16r2="http://schemas.microsoft.com/office/drawing/2015/06/char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STOR!$C$5:$N$5</c:f>
              <c:numCache>
                <c:formatCode>0.00</c:formatCode>
                <c:ptCount val="12"/>
                <c:pt idx="0">
                  <c:v>2.0163469899999997</c:v>
                </c:pt>
                <c:pt idx="1">
                  <c:v>2.5433886900000005</c:v>
                </c:pt>
                <c:pt idx="2">
                  <c:v>2.5732744100000007</c:v>
                </c:pt>
                <c:pt idx="3">
                  <c:v>2.5998656999999996</c:v>
                </c:pt>
                <c:pt idx="4">
                  <c:v>2.5712279899999997</c:v>
                </c:pt>
              </c:numCache>
            </c:numRef>
          </c:val>
          <c:extLst xmlns:c16r2="http://schemas.microsoft.com/office/drawing/2015/06/char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1.8476515200000001</c:v>
                </c:pt>
                <c:pt idx="1">
                  <c:v>1.9589801500000001</c:v>
                </c:pt>
                <c:pt idx="2">
                  <c:v>1.67708638</c:v>
                </c:pt>
                <c:pt idx="3">
                  <c:v>1.9476348300000002</c:v>
                </c:pt>
                <c:pt idx="4">
                  <c:v>1.4701891600000001</c:v>
                </c:pt>
              </c:numCache>
            </c:numRef>
          </c:val>
          <c:extLst xmlns:c16r2="http://schemas.microsoft.com/office/drawing/2015/06/char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STOR!$C$7:$N$7</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121472512"/>
        <c:axId val="121474048"/>
      </c:barChart>
      <c:dateAx>
        <c:axId val="121472512"/>
        <c:scaling>
          <c:orientation val="minMax"/>
        </c:scaling>
        <c:delete val="0"/>
        <c:axPos val="b"/>
        <c:numFmt formatCode="mmm\-yy" sourceLinked="1"/>
        <c:majorTickMark val="out"/>
        <c:minorTickMark val="none"/>
        <c:tickLblPos val="nextTo"/>
        <c:crossAx val="121474048"/>
        <c:crosses val="autoZero"/>
        <c:auto val="1"/>
        <c:lblOffset val="100"/>
        <c:baseTimeUnit val="months"/>
      </c:dateAx>
      <c:valAx>
        <c:axId val="12147404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12147251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xmlns:c16r2="http://schemas.microsoft.com/office/drawing/2015/06/chart">
              <c:ext xmlns:c16="http://schemas.microsoft.com/office/drawing/2014/chart" uri="{C3380CC4-5D6E-409C-BE32-E72D297353CC}">
                <c16:uniqueId val="{0000000D-2FD3-46C0-88AB-62133225949F}"/>
              </c:ext>
            </c:extLst>
          </c:dPt>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STOR!$C$14:$N$14</c:f>
              <c:numCache>
                <c:formatCode>#,##0</c:formatCode>
                <c:ptCount val="12"/>
                <c:pt idx="0">
                  <c:v>48983.042000000001</c:v>
                </c:pt>
                <c:pt idx="1">
                  <c:v>52527.169000000002</c:v>
                </c:pt>
                <c:pt idx="2">
                  <c:v>47632.440999999999</c:v>
                </c:pt>
                <c:pt idx="3">
                  <c:v>58800.014000000003</c:v>
                </c:pt>
                <c:pt idx="4" formatCode="_-* #,##0_-;\-* #,##0_-;_-* &quot;-&quot;??_-;_-@_-">
                  <c:v>46902.69</c:v>
                </c:pt>
              </c:numCache>
            </c:numRef>
          </c:val>
          <c:extLst xmlns:c16r2="http://schemas.microsoft.com/office/drawing/2015/06/char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4468.8760000000002</c:v>
                </c:pt>
                <c:pt idx="1">
                  <c:v>4942.2079999999996</c:v>
                </c:pt>
                <c:pt idx="2">
                  <c:v>3480.5</c:v>
                </c:pt>
                <c:pt idx="3">
                  <c:v>4972.2510000000002</c:v>
                </c:pt>
                <c:pt idx="4" formatCode="_-* #,##0_-;\-* #,##0_-;_-* &quot;-&quot;??_-;_-@_-">
                  <c:v>8240.3379999999997</c:v>
                </c:pt>
              </c:numCache>
            </c:numRef>
          </c:val>
          <c:extLst xmlns:c16r2="http://schemas.microsoft.com/office/drawing/2015/06/char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121391360"/>
        <c:axId val="121401344"/>
      </c:barChart>
      <c:dateAx>
        <c:axId val="121391360"/>
        <c:scaling>
          <c:orientation val="minMax"/>
        </c:scaling>
        <c:delete val="0"/>
        <c:axPos val="b"/>
        <c:numFmt formatCode="mmm\-yy" sourceLinked="1"/>
        <c:majorTickMark val="out"/>
        <c:minorTickMark val="none"/>
        <c:tickLblPos val="nextTo"/>
        <c:crossAx val="121401344"/>
        <c:crosses val="autoZero"/>
        <c:auto val="1"/>
        <c:lblOffset val="100"/>
        <c:baseTimeUnit val="months"/>
      </c:dateAx>
      <c:valAx>
        <c:axId val="121401344"/>
        <c:scaling>
          <c:orientation val="minMax"/>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12139136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Constraints!$C$3:$N$3</c:f>
              <c:numCache>
                <c:formatCode>0.00</c:formatCode>
                <c:ptCount val="12"/>
                <c:pt idx="0">
                  <c:v>0.11204639999999991</c:v>
                </c:pt>
                <c:pt idx="1">
                  <c:v>0.1157812799999999</c:v>
                </c:pt>
                <c:pt idx="2">
                  <c:v>0.11204639999999991</c:v>
                </c:pt>
                <c:pt idx="3">
                  <c:v>0.1157812799999999</c:v>
                </c:pt>
                <c:pt idx="4">
                  <c:v>0.1157812799999999</c:v>
                </c:pt>
              </c:numCache>
            </c:numRef>
          </c:val>
          <c:extLst xmlns:c16r2="http://schemas.microsoft.com/office/drawing/2015/06/char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Constraints!$C$4:$N$4</c:f>
              <c:numCache>
                <c:formatCode>0.00</c:formatCode>
                <c:ptCount val="12"/>
                <c:pt idx="0">
                  <c:v>1.6120484639999991E-2</c:v>
                </c:pt>
                <c:pt idx="1">
                  <c:v>1.6657834127999992E-2</c:v>
                </c:pt>
                <c:pt idx="2">
                  <c:v>1.6120484639999991E-2</c:v>
                </c:pt>
                <c:pt idx="3">
                  <c:v>1.6657834127999992E-2</c:v>
                </c:pt>
                <c:pt idx="4">
                  <c:v>1.6657834127999992E-2</c:v>
                </c:pt>
              </c:numCache>
            </c:numRef>
          </c:val>
          <c:extLst xmlns:c16r2="http://schemas.microsoft.com/office/drawing/2015/06/char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Constraints!$C$5:$N$5</c:f>
              <c:numCache>
                <c:formatCode>0.00</c:formatCode>
                <c:ptCount val="12"/>
                <c:pt idx="0">
                  <c:v>1.638527E-2</c:v>
                </c:pt>
                <c:pt idx="1">
                  <c:v>0.27202451</c:v>
                </c:pt>
                <c:pt idx="2">
                  <c:v>3.37651916</c:v>
                </c:pt>
                <c:pt idx="3">
                  <c:v>6.0774469600000006E-2</c:v>
                </c:pt>
                <c:pt idx="4">
                  <c:v>0.14374888999999999</c:v>
                </c:pt>
              </c:numCache>
            </c:numRef>
          </c:val>
          <c:extLst xmlns:c16r2="http://schemas.microsoft.com/office/drawing/2015/06/char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Constraints!$C$6:$N$6</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Constraints!$C$7:$N$7</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Constraints!$C$8:$N$8</c:f>
              <c:numCache>
                <c:formatCode>0.00</c:formatCode>
                <c:ptCount val="12"/>
                <c:pt idx="0">
                  <c:v>2.59546163</c:v>
                </c:pt>
                <c:pt idx="1">
                  <c:v>0.23406667000000003</c:v>
                </c:pt>
                <c:pt idx="2">
                  <c:v>0.26568619049932479</c:v>
                </c:pt>
                <c:pt idx="3">
                  <c:v>0</c:v>
                </c:pt>
                <c:pt idx="4">
                  <c:v>6.3388659999999999E-2</c:v>
                </c:pt>
              </c:numCache>
            </c:numRef>
          </c:val>
          <c:extLst xmlns:c16r2="http://schemas.microsoft.com/office/drawing/2015/06/char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121356672"/>
        <c:axId val="121358208"/>
      </c:barChart>
      <c:dateAx>
        <c:axId val="1213566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1358208"/>
        <c:crosses val="autoZero"/>
        <c:auto val="1"/>
        <c:lblOffset val="100"/>
        <c:baseTimeUnit val="months"/>
      </c:dateAx>
      <c:valAx>
        <c:axId val="121358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13566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categories'!$C$3:$N$3</c:f>
              <c:numCache>
                <c:formatCode>0.00</c:formatCode>
                <c:ptCount val="12"/>
                <c:pt idx="0">
                  <c:v>-5.6785957729999996</c:v>
                </c:pt>
                <c:pt idx="1">
                  <c:v>-6.7606795479999997</c:v>
                </c:pt>
                <c:pt idx="2">
                  <c:v>-2.8102212680000007</c:v>
                </c:pt>
                <c:pt idx="3">
                  <c:v>-1.1107513009999979</c:v>
                </c:pt>
                <c:pt idx="4">
                  <c:v>-3.907855192</c:v>
                </c:pt>
              </c:numCache>
            </c:numRef>
          </c:val>
          <c:extLst xmlns:c16r2="http://schemas.microsoft.com/office/drawing/2015/06/char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categories'!$C$4:$N$4</c:f>
              <c:numCache>
                <c:formatCode>0.00</c:formatCode>
                <c:ptCount val="12"/>
                <c:pt idx="0">
                  <c:v>4.0677955266057095</c:v>
                </c:pt>
                <c:pt idx="1">
                  <c:v>4.4098139390902009</c:v>
                </c:pt>
                <c:pt idx="2">
                  <c:v>3.5616863945303692</c:v>
                </c:pt>
                <c:pt idx="3">
                  <c:v>4.7936624596679396</c:v>
                </c:pt>
                <c:pt idx="4">
                  <c:v>4.7105374426214679</c:v>
                </c:pt>
              </c:numCache>
            </c:numRef>
          </c:val>
          <c:extLst xmlns:c16r2="http://schemas.microsoft.com/office/drawing/2015/06/char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categories'!$C$5:$N$5</c:f>
              <c:numCache>
                <c:formatCode>0.00</c:formatCode>
                <c:ptCount val="12"/>
                <c:pt idx="0">
                  <c:v>6.0953541117484296</c:v>
                </c:pt>
                <c:pt idx="1">
                  <c:v>7.0388447085698704</c:v>
                </c:pt>
                <c:pt idx="2">
                  <c:v>6.645078578394191</c:v>
                </c:pt>
                <c:pt idx="3">
                  <c:v>7.3605102713264117</c:v>
                </c:pt>
                <c:pt idx="4">
                  <c:v>6.6574589850072403</c:v>
                </c:pt>
              </c:numCache>
            </c:numRef>
          </c:val>
          <c:extLst xmlns:c16r2="http://schemas.microsoft.com/office/drawing/2015/06/char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categories'!$C$6:$N$6</c:f>
              <c:numCache>
                <c:formatCode>0.00</c:formatCode>
                <c:ptCount val="12"/>
                <c:pt idx="0">
                  <c:v>25.4393460039472</c:v>
                </c:pt>
                <c:pt idx="1">
                  <c:v>24.560413047363767</c:v>
                </c:pt>
                <c:pt idx="2">
                  <c:v>51.143961411250871</c:v>
                </c:pt>
                <c:pt idx="3">
                  <c:v>39.165574006695401</c:v>
                </c:pt>
                <c:pt idx="4">
                  <c:v>35.50346912841615</c:v>
                </c:pt>
              </c:numCache>
            </c:numRef>
          </c:val>
          <c:extLst xmlns:c16r2="http://schemas.microsoft.com/office/drawing/2015/06/char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categories'!$C$7:$N$7</c:f>
              <c:numCache>
                <c:formatCode>0.00</c:formatCode>
                <c:ptCount val="12"/>
                <c:pt idx="0">
                  <c:v>0.42136143534756998</c:v>
                </c:pt>
                <c:pt idx="1">
                  <c:v>2.05747189453484</c:v>
                </c:pt>
                <c:pt idx="2">
                  <c:v>0.40776612894857994</c:v>
                </c:pt>
                <c:pt idx="3">
                  <c:v>0.57400144519923002</c:v>
                </c:pt>
                <c:pt idx="4">
                  <c:v>0.39702214610140002</c:v>
                </c:pt>
              </c:numCache>
            </c:numRef>
          </c:val>
          <c:extLst xmlns:c16r2="http://schemas.microsoft.com/office/drawing/2015/06/char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categories'!$C$8:$N$8</c:f>
              <c:numCache>
                <c:formatCode>0.00</c:formatCode>
                <c:ptCount val="12"/>
                <c:pt idx="0">
                  <c:v>6.4439359089192321</c:v>
                </c:pt>
                <c:pt idx="1">
                  <c:v>6.4239451900386584</c:v>
                </c:pt>
                <c:pt idx="2">
                  <c:v>6.0528477860945804</c:v>
                </c:pt>
                <c:pt idx="3">
                  <c:v>7.5366867926249697</c:v>
                </c:pt>
                <c:pt idx="4">
                  <c:v>8.2166087772973526</c:v>
                </c:pt>
              </c:numCache>
            </c:numRef>
          </c:val>
          <c:extLst xmlns:c16r2="http://schemas.microsoft.com/office/drawing/2015/06/char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categories'!$C$9:$N$9</c:f>
              <c:numCache>
                <c:formatCode>0.00</c:formatCode>
                <c:ptCount val="12"/>
                <c:pt idx="0">
                  <c:v>11.011788733116088</c:v>
                </c:pt>
                <c:pt idx="1">
                  <c:v>12.21230003707112</c:v>
                </c:pt>
                <c:pt idx="2">
                  <c:v>11.445711546144015</c:v>
                </c:pt>
                <c:pt idx="3">
                  <c:v>10.50265031727967</c:v>
                </c:pt>
                <c:pt idx="4">
                  <c:v>10.563553237843001</c:v>
                </c:pt>
              </c:numCache>
            </c:numRef>
          </c:val>
          <c:extLst xmlns:c16r2="http://schemas.microsoft.com/office/drawing/2015/06/char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categories'!$C$10:$N$10</c:f>
              <c:numCache>
                <c:formatCode>0.00</c:formatCode>
                <c:ptCount val="12"/>
                <c:pt idx="0">
                  <c:v>0.78612493000000017</c:v>
                </c:pt>
                <c:pt idx="1">
                  <c:v>0.91854516000000008</c:v>
                </c:pt>
                <c:pt idx="2">
                  <c:v>0.82870663</c:v>
                </c:pt>
                <c:pt idx="3">
                  <c:v>1.1695935499999999</c:v>
                </c:pt>
                <c:pt idx="4">
                  <c:v>1.2434275799999999</c:v>
                </c:pt>
              </c:numCache>
            </c:numRef>
          </c:val>
          <c:extLst xmlns:c16r2="http://schemas.microsoft.com/office/drawing/2015/06/char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categories'!$C$11:$N$11</c:f>
              <c:numCache>
                <c:formatCode>0.00</c:formatCode>
                <c:ptCount val="12"/>
                <c:pt idx="0">
                  <c:v>6.3363181603902037</c:v>
                </c:pt>
                <c:pt idx="1">
                  <c:v>7.0487829820249992</c:v>
                </c:pt>
                <c:pt idx="2">
                  <c:v>7.3597044099999982</c:v>
                </c:pt>
                <c:pt idx="3">
                  <c:v>6.5524431499999993</c:v>
                </c:pt>
                <c:pt idx="4">
                  <c:v>6.6953027476666707</c:v>
                </c:pt>
              </c:numCache>
            </c:numRef>
          </c:val>
          <c:extLst xmlns:c16r2="http://schemas.microsoft.com/office/drawing/2015/06/char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categories'!$C$12:$N$12</c:f>
              <c:numCache>
                <c:formatCode>0.00</c:formatCode>
                <c:ptCount val="12"/>
                <c:pt idx="0">
                  <c:v>3.3660501699999998</c:v>
                </c:pt>
                <c:pt idx="1">
                  <c:v>3.6704132239652592</c:v>
                </c:pt>
                <c:pt idx="2">
                  <c:v>3.2253605499999995</c:v>
                </c:pt>
                <c:pt idx="3">
                  <c:v>2.8651217599999992</c:v>
                </c:pt>
                <c:pt idx="4">
                  <c:v>3.3852961797999992</c:v>
                </c:pt>
              </c:numCache>
            </c:numRef>
          </c:val>
          <c:extLst xmlns:c16r2="http://schemas.microsoft.com/office/drawing/2015/06/char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categories'!$C$13:$N$13</c:f>
              <c:numCache>
                <c:formatCode>0.00</c:formatCode>
                <c:ptCount val="12"/>
                <c:pt idx="0">
                  <c:v>1.5600238448677684</c:v>
                </c:pt>
                <c:pt idx="1">
                  <c:v>1.0517113461633791</c:v>
                </c:pt>
                <c:pt idx="2">
                  <c:v>1.1707989418873115</c:v>
                </c:pt>
                <c:pt idx="3">
                  <c:v>1.2068535425126274</c:v>
                </c:pt>
                <c:pt idx="4">
                  <c:v>2.0339473659836158</c:v>
                </c:pt>
              </c:numCache>
            </c:numRef>
          </c:val>
          <c:extLst xmlns:c16r2="http://schemas.microsoft.com/office/drawing/2015/06/char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106270080"/>
        <c:axId val="106275968"/>
      </c:barChart>
      <c:dateAx>
        <c:axId val="106270080"/>
        <c:scaling>
          <c:orientation val="minMax"/>
        </c:scaling>
        <c:delete val="0"/>
        <c:axPos val="b"/>
        <c:numFmt formatCode="mmm\-yy" sourceLinked="1"/>
        <c:majorTickMark val="out"/>
        <c:minorTickMark val="none"/>
        <c:tickLblPos val="nextTo"/>
        <c:crossAx val="106275968"/>
        <c:crosses val="autoZero"/>
        <c:auto val="1"/>
        <c:lblOffset val="100"/>
        <c:baseTimeUnit val="months"/>
      </c:dateAx>
      <c:valAx>
        <c:axId val="106275968"/>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10627008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1-0ED1-43E7-A1F0-1B2E9003F35E}"/>
              </c:ext>
            </c:extLst>
          </c:dPt>
          <c:dPt>
            <c:idx val="2"/>
            <c:bubble3D val="0"/>
            <c:explosion val="10"/>
            <c:extLst xmlns:c16r2="http://schemas.microsoft.com/office/drawing/2015/06/chart">
              <c:ext xmlns:c16="http://schemas.microsoft.com/office/drawing/2014/chart" uri="{C3380CC4-5D6E-409C-BE32-E72D297353CC}">
                <c16:uniqueId val="{00000003-0ED1-43E7-A1F0-1B2E9003F35E}"/>
              </c:ext>
            </c:extLst>
          </c:dPt>
          <c:dPt>
            <c:idx val="4"/>
            <c:bubble3D val="0"/>
            <c:explosion val="15"/>
            <c:extLst xmlns:c16r2="http://schemas.microsoft.com/office/drawing/2015/06/char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xmlns:c16r2="http://schemas.microsoft.com/office/drawing/2015/06/char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Constraints!$G$12:$G$19</c:f>
              <c:numCache>
                <c:formatCode>0.00</c:formatCode>
                <c:ptCount val="8"/>
                <c:pt idx="0">
                  <c:v>18.855161595399458</c:v>
                </c:pt>
                <c:pt idx="1">
                  <c:v>0.92395340405683501</c:v>
                </c:pt>
                <c:pt idx="2">
                  <c:v>0.45911041992083762</c:v>
                </c:pt>
                <c:pt idx="3">
                  <c:v>1.2329864673272766</c:v>
                </c:pt>
                <c:pt idx="4">
                  <c:v>0.92437709538004431</c:v>
                </c:pt>
                <c:pt idx="5">
                  <c:v>12.79025144030695</c:v>
                </c:pt>
                <c:pt idx="6">
                  <c:v>0</c:v>
                </c:pt>
                <c:pt idx="7">
                  <c:v>0.33957666412799992</c:v>
                </c:pt>
              </c:numCache>
            </c:numRef>
          </c:val>
          <c:extLst xmlns:c16r2="http://schemas.microsoft.com/office/drawing/2015/06/char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_-* #,##0_-;\-* #,##0_-;_-* "-"??_-;_-@_-</c:formatCode>
                <c:ptCount val="12"/>
                <c:pt idx="0">
                  <c:v>223524.63400000002</c:v>
                </c:pt>
                <c:pt idx="1">
                  <c:v>169041.23699999991</c:v>
                </c:pt>
                <c:pt idx="2">
                  <c:v>490529.90000000031</c:v>
                </c:pt>
                <c:pt idx="3">
                  <c:v>240083.21600000001</c:v>
                </c:pt>
                <c:pt idx="4">
                  <c:v>188414.66199999995</c:v>
                </c:pt>
              </c:numCache>
            </c:numRef>
          </c:val>
          <c:extLst xmlns:c16r2="http://schemas.microsoft.com/office/drawing/2015/06/char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_-* #,##0_-;\-* #,##0_-;_-* "-"??_-;_-@_-</c:formatCode>
                <c:ptCount val="12"/>
                <c:pt idx="0">
                  <c:v>2867</c:v>
                </c:pt>
                <c:pt idx="1">
                  <c:v>6502.5</c:v>
                </c:pt>
                <c:pt idx="2">
                  <c:v>37989.4</c:v>
                </c:pt>
                <c:pt idx="3">
                  <c:v>67527</c:v>
                </c:pt>
                <c:pt idx="4">
                  <c:v>15640.2</c:v>
                </c:pt>
              </c:numCache>
            </c:numRef>
          </c:val>
          <c:extLst xmlns:c16r2="http://schemas.microsoft.com/office/drawing/2015/06/char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Constraints!$C$25:$N$25</c:f>
              <c:numCache>
                <c:formatCode>_-* #,##0_-;\-* #,##0_-;_-* "-"??_-;_-@_-</c:formatCode>
                <c:ptCount val="12"/>
                <c:pt idx="0">
                  <c:v>29230.236000000001</c:v>
                </c:pt>
                <c:pt idx="1">
                  <c:v>38818.62200000001</c:v>
                </c:pt>
                <c:pt idx="2">
                  <c:v>32251.667999999998</c:v>
                </c:pt>
                <c:pt idx="3">
                  <c:v>9742.6910000000007</c:v>
                </c:pt>
                <c:pt idx="4">
                  <c:v>30701.910999999996</c:v>
                </c:pt>
              </c:numCache>
            </c:numRef>
          </c:val>
          <c:extLst xmlns:c16r2="http://schemas.microsoft.com/office/drawing/2015/06/char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Constraints!$C$26:$N$26</c:f>
              <c:numCache>
                <c:formatCode>_-* #,##0_-;\-* #,##0_-;_-* "-"??_-;_-@_-</c:formatCode>
                <c:ptCount val="12"/>
                <c:pt idx="0">
                  <c:v>20584</c:v>
                </c:pt>
                <c:pt idx="1">
                  <c:v>70647.5</c:v>
                </c:pt>
                <c:pt idx="2">
                  <c:v>108480</c:v>
                </c:pt>
                <c:pt idx="3">
                  <c:v>100644.5</c:v>
                </c:pt>
                <c:pt idx="4">
                  <c:v>98105</c:v>
                </c:pt>
              </c:numCache>
            </c:numRef>
          </c:val>
          <c:extLst xmlns:c16r2="http://schemas.microsoft.com/office/drawing/2015/06/char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Constraints!$C$27:$N$27</c:f>
              <c:numCache>
                <c:formatCode>_-* #,##0_-;\-* #,##0_-;_-* "-"??_-;_-@_-</c:formatCode>
                <c:ptCount val="12"/>
                <c:pt idx="0">
                  <c:v>31162.47</c:v>
                </c:pt>
                <c:pt idx="1">
                  <c:v>29151.453999999994</c:v>
                </c:pt>
                <c:pt idx="2">
                  <c:v>14146.085000000003</c:v>
                </c:pt>
                <c:pt idx="3">
                  <c:v>40904.041999999994</c:v>
                </c:pt>
                <c:pt idx="4">
                  <c:v>22166.055</c:v>
                </c:pt>
              </c:numCache>
            </c:numRef>
          </c:val>
          <c:extLst xmlns:c16r2="http://schemas.microsoft.com/office/drawing/2015/06/char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Constraints!$C$28:$N$28</c:f>
              <c:numCache>
                <c:formatCode>_-* #,##0_-;\-* #,##0_-;_-* "-"??_-;_-@_-</c:formatCode>
                <c:ptCount val="12"/>
                <c:pt idx="0">
                  <c:v>101715</c:v>
                </c:pt>
                <c:pt idx="1">
                  <c:v>215551</c:v>
                </c:pt>
                <c:pt idx="2">
                  <c:v>194531.5</c:v>
                </c:pt>
                <c:pt idx="3">
                  <c:v>226187</c:v>
                </c:pt>
                <c:pt idx="4">
                  <c:v>273342</c:v>
                </c:pt>
              </c:numCache>
            </c:numRef>
          </c:val>
          <c:extLst xmlns:c16r2="http://schemas.microsoft.com/office/drawing/2015/06/char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122090240"/>
        <c:axId val="122091776"/>
      </c:barChart>
      <c:dateAx>
        <c:axId val="122090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2091776"/>
        <c:crosses val="autoZero"/>
        <c:auto val="1"/>
        <c:lblOffset val="100"/>
        <c:baseTimeUnit val="months"/>
      </c:dateAx>
      <c:valAx>
        <c:axId val="122091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20902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_-* #,##0_-;\-* #,##0_-;_-* "-"??_-;_-@_-</c:formatCode>
                <c:ptCount val="12"/>
                <c:pt idx="0">
                  <c:v>29230.236000000001</c:v>
                </c:pt>
                <c:pt idx="1">
                  <c:v>38818.62200000001</c:v>
                </c:pt>
                <c:pt idx="2">
                  <c:v>32251.667999999998</c:v>
                </c:pt>
                <c:pt idx="3">
                  <c:v>9742.6910000000007</c:v>
                </c:pt>
                <c:pt idx="4">
                  <c:v>30701.910999999996</c:v>
                </c:pt>
              </c:numCache>
            </c:numRef>
          </c:val>
          <c:extLst xmlns:c16r2="http://schemas.microsoft.com/office/drawing/2015/06/char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_-* #,##0_-;\-* #,##0_-;_-* "-"??_-;_-@_-</c:formatCode>
                <c:ptCount val="12"/>
                <c:pt idx="0">
                  <c:v>20584</c:v>
                </c:pt>
                <c:pt idx="1">
                  <c:v>70647.5</c:v>
                </c:pt>
                <c:pt idx="2">
                  <c:v>108480</c:v>
                </c:pt>
                <c:pt idx="3">
                  <c:v>100644.5</c:v>
                </c:pt>
                <c:pt idx="4">
                  <c:v>98105</c:v>
                </c:pt>
              </c:numCache>
            </c:numRef>
          </c:val>
          <c:extLst xmlns:c16r2="http://schemas.microsoft.com/office/drawing/2015/06/char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122145024"/>
        <c:axId val="122143104"/>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Constraints!$C$14:$N$14</c:f>
              <c:numCache>
                <c:formatCode>0.00</c:formatCode>
                <c:ptCount val="12"/>
                <c:pt idx="0">
                  <c:v>0.36709422568920769</c:v>
                </c:pt>
                <c:pt idx="1">
                  <c:v>0.60466419649893155</c:v>
                </c:pt>
                <c:pt idx="2">
                  <c:v>0.32690441395582559</c:v>
                </c:pt>
                <c:pt idx="3">
                  <c:v>0.19936324163623145</c:v>
                </c:pt>
                <c:pt idx="4">
                  <c:v>0.45911041992083762</c:v>
                </c:pt>
              </c:numCache>
            </c:numRef>
          </c:val>
          <c:smooth val="0"/>
          <c:extLst xmlns:c16r2="http://schemas.microsoft.com/office/drawing/2015/06/char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Constraints!$C$15:$N$15</c:f>
              <c:numCache>
                <c:formatCode>0.00</c:formatCode>
                <c:ptCount val="12"/>
                <c:pt idx="0">
                  <c:v>0.20149104661231965</c:v>
                </c:pt>
                <c:pt idx="1">
                  <c:v>1.2178809682125278</c:v>
                </c:pt>
                <c:pt idx="2">
                  <c:v>2.4343131578214239</c:v>
                </c:pt>
                <c:pt idx="3">
                  <c:v>1.9250353597467407</c:v>
                </c:pt>
                <c:pt idx="4">
                  <c:v>1.2329864673272766</c:v>
                </c:pt>
              </c:numCache>
            </c:numRef>
          </c:val>
          <c:smooth val="0"/>
          <c:extLst xmlns:c16r2="http://schemas.microsoft.com/office/drawing/2015/06/char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122135296"/>
        <c:axId val="122136832"/>
      </c:lineChart>
      <c:dateAx>
        <c:axId val="122135296"/>
        <c:scaling>
          <c:orientation val="minMax"/>
        </c:scaling>
        <c:delete val="0"/>
        <c:axPos val="b"/>
        <c:numFmt formatCode="mmm\-yy" sourceLinked="1"/>
        <c:majorTickMark val="out"/>
        <c:minorTickMark val="none"/>
        <c:tickLblPos val="nextTo"/>
        <c:crossAx val="122136832"/>
        <c:crosses val="autoZero"/>
        <c:auto val="1"/>
        <c:lblOffset val="100"/>
        <c:baseTimeUnit val="months"/>
      </c:dateAx>
      <c:valAx>
        <c:axId val="12213683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122135296"/>
        <c:crosses val="autoZero"/>
        <c:crossBetween val="between"/>
      </c:valAx>
      <c:valAx>
        <c:axId val="122143104"/>
        <c:scaling>
          <c:orientation val="minMax"/>
        </c:scaling>
        <c:delete val="0"/>
        <c:axPos val="r"/>
        <c:title>
          <c:tx>
            <c:rich>
              <a:bodyPr rot="-5400000" vert="horz"/>
              <a:lstStyle/>
              <a:p>
                <a:pPr>
                  <a:defRPr/>
                </a:pPr>
                <a:r>
                  <a:rPr lang="en-GB"/>
                  <a:t>Volume (MWh)</a:t>
                </a:r>
              </a:p>
            </c:rich>
          </c:tx>
          <c:overlay val="0"/>
        </c:title>
        <c:numFmt formatCode="_-* #,##0_-;\-* #,##0_-;_-* &quot;-&quot;??_-;_-@_-" sourceLinked="1"/>
        <c:majorTickMark val="out"/>
        <c:minorTickMark val="none"/>
        <c:tickLblPos val="nextTo"/>
        <c:crossAx val="122145024"/>
        <c:crosses val="max"/>
        <c:crossBetween val="between"/>
      </c:valAx>
      <c:catAx>
        <c:axId val="122145024"/>
        <c:scaling>
          <c:orientation val="minMax"/>
        </c:scaling>
        <c:delete val="1"/>
        <c:axPos val="b"/>
        <c:majorTickMark val="out"/>
        <c:minorTickMark val="none"/>
        <c:tickLblPos val="nextTo"/>
        <c:crossAx val="122143104"/>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_-* #,##0_-;\-* #,##0_-;_-* "-"??_-;_-@_-</c:formatCode>
                <c:ptCount val="12"/>
                <c:pt idx="0">
                  <c:v>31162.47</c:v>
                </c:pt>
                <c:pt idx="1">
                  <c:v>29151.453999999994</c:v>
                </c:pt>
                <c:pt idx="2">
                  <c:v>14146.085000000003</c:v>
                </c:pt>
                <c:pt idx="3">
                  <c:v>40904.041999999994</c:v>
                </c:pt>
                <c:pt idx="4">
                  <c:v>22166.055</c:v>
                </c:pt>
              </c:numCache>
            </c:numRef>
          </c:val>
          <c:extLst xmlns:c16r2="http://schemas.microsoft.com/office/drawing/2015/06/char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_-* #,##0_-;\-* #,##0_-;_-* "-"??_-;_-@_-</c:formatCode>
                <c:ptCount val="12"/>
                <c:pt idx="0">
                  <c:v>101715</c:v>
                </c:pt>
                <c:pt idx="1">
                  <c:v>215551</c:v>
                </c:pt>
                <c:pt idx="2">
                  <c:v>194531.5</c:v>
                </c:pt>
                <c:pt idx="3">
                  <c:v>226187</c:v>
                </c:pt>
                <c:pt idx="4">
                  <c:v>273342</c:v>
                </c:pt>
              </c:numCache>
            </c:numRef>
          </c:val>
          <c:extLst xmlns:c16r2="http://schemas.microsoft.com/office/drawing/2015/06/char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121956224"/>
        <c:axId val="121954304"/>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Constraints!$C$16:$N$16</c:f>
              <c:numCache>
                <c:formatCode>0.00</c:formatCode>
                <c:ptCount val="12"/>
                <c:pt idx="0">
                  <c:v>1.0788867957104937</c:v>
                </c:pt>
                <c:pt idx="1">
                  <c:v>1.3718798681483977</c:v>
                </c:pt>
                <c:pt idx="2">
                  <c:v>0.23603964807101607</c:v>
                </c:pt>
                <c:pt idx="3">
                  <c:v>0.91734445170821732</c:v>
                </c:pt>
                <c:pt idx="4">
                  <c:v>0.92437709538004431</c:v>
                </c:pt>
              </c:numCache>
            </c:numRef>
          </c:val>
          <c:smooth val="0"/>
          <c:extLst xmlns:c16r2="http://schemas.microsoft.com/office/drawing/2015/06/char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Constraints!$C$17:$N$17</c:f>
              <c:numCache>
                <c:formatCode>0.00</c:formatCode>
                <c:ptCount val="12"/>
                <c:pt idx="0">
                  <c:v>3.4363294789807988</c:v>
                </c:pt>
                <c:pt idx="1">
                  <c:v>8.4765497330717992</c:v>
                </c:pt>
                <c:pt idx="2">
                  <c:v>9.8836071208981426</c:v>
                </c:pt>
                <c:pt idx="3">
                  <c:v>11.21645689621135</c:v>
                </c:pt>
                <c:pt idx="4">
                  <c:v>12.79025144030695</c:v>
                </c:pt>
              </c:numCache>
            </c:numRef>
          </c:val>
          <c:smooth val="0"/>
          <c:extLst xmlns:c16r2="http://schemas.microsoft.com/office/drawing/2015/06/char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121926016"/>
        <c:axId val="121927552"/>
      </c:lineChart>
      <c:dateAx>
        <c:axId val="121926016"/>
        <c:scaling>
          <c:orientation val="minMax"/>
        </c:scaling>
        <c:delete val="0"/>
        <c:axPos val="b"/>
        <c:numFmt formatCode="mmm\-yy" sourceLinked="1"/>
        <c:majorTickMark val="out"/>
        <c:minorTickMark val="none"/>
        <c:tickLblPos val="nextTo"/>
        <c:crossAx val="121927552"/>
        <c:crosses val="autoZero"/>
        <c:auto val="1"/>
        <c:lblOffset val="100"/>
        <c:baseTimeUnit val="months"/>
      </c:dateAx>
      <c:valAx>
        <c:axId val="12192755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121926016"/>
        <c:crosses val="autoZero"/>
        <c:crossBetween val="between"/>
      </c:valAx>
      <c:valAx>
        <c:axId val="121954304"/>
        <c:scaling>
          <c:orientation val="minMax"/>
        </c:scaling>
        <c:delete val="0"/>
        <c:axPos val="r"/>
        <c:title>
          <c:tx>
            <c:rich>
              <a:bodyPr rot="-5400000" vert="horz"/>
              <a:lstStyle/>
              <a:p>
                <a:pPr>
                  <a:defRPr/>
                </a:pPr>
                <a:r>
                  <a:rPr lang="en-GB"/>
                  <a:t>Absolute Volume (MWh)</a:t>
                </a:r>
              </a:p>
            </c:rich>
          </c:tx>
          <c:overlay val="0"/>
        </c:title>
        <c:numFmt formatCode="_-* #,##0_-;\-* #,##0_-;_-* &quot;-&quot;??_-;_-@_-" sourceLinked="1"/>
        <c:majorTickMark val="out"/>
        <c:minorTickMark val="none"/>
        <c:tickLblPos val="nextTo"/>
        <c:crossAx val="121956224"/>
        <c:crosses val="max"/>
        <c:crossBetween val="between"/>
      </c:valAx>
      <c:catAx>
        <c:axId val="121956224"/>
        <c:scaling>
          <c:orientation val="minMax"/>
        </c:scaling>
        <c:delete val="1"/>
        <c:axPos val="b"/>
        <c:majorTickMark val="out"/>
        <c:minorTickMark val="none"/>
        <c:tickLblPos val="nextTo"/>
        <c:crossAx val="121954304"/>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_-* #,##0_-;\-* #,##0_-;_-* "-"??_-;_-@_-</c:formatCode>
                <c:ptCount val="12"/>
                <c:pt idx="0">
                  <c:v>223524.63400000002</c:v>
                </c:pt>
                <c:pt idx="1">
                  <c:v>169041.23699999991</c:v>
                </c:pt>
                <c:pt idx="2">
                  <c:v>490529.90000000031</c:v>
                </c:pt>
                <c:pt idx="3">
                  <c:v>240083.21600000001</c:v>
                </c:pt>
                <c:pt idx="4">
                  <c:v>188414.66199999995</c:v>
                </c:pt>
              </c:numCache>
            </c:numRef>
          </c:val>
          <c:extLst xmlns:c16r2="http://schemas.microsoft.com/office/drawing/2015/06/char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_-* #,##0_-;\-* #,##0_-;_-* "-"??_-;_-@_-</c:formatCode>
                <c:ptCount val="12"/>
                <c:pt idx="0">
                  <c:v>2867</c:v>
                </c:pt>
                <c:pt idx="1">
                  <c:v>6502.5</c:v>
                </c:pt>
                <c:pt idx="2">
                  <c:v>37989.4</c:v>
                </c:pt>
                <c:pt idx="3">
                  <c:v>67527</c:v>
                </c:pt>
                <c:pt idx="4">
                  <c:v>15640.2</c:v>
                </c:pt>
              </c:numCache>
            </c:numRef>
          </c:val>
          <c:extLst xmlns:c16r2="http://schemas.microsoft.com/office/drawing/2015/06/char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122009088"/>
        <c:axId val="12199462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Constraints!$C$12:$N$12</c:f>
              <c:numCache>
                <c:formatCode>0.00</c:formatCode>
                <c:ptCount val="12"/>
                <c:pt idx="0">
                  <c:v>17.290712134455266</c:v>
                </c:pt>
                <c:pt idx="1">
                  <c:v>11.61920681034039</c:v>
                </c:pt>
                <c:pt idx="2">
                  <c:v>31.113956107317239</c:v>
                </c:pt>
                <c:pt idx="3">
                  <c:v>22.027858956466051</c:v>
                </c:pt>
                <c:pt idx="4">
                  <c:v>18.855161595399458</c:v>
                </c:pt>
              </c:numCache>
            </c:numRef>
          </c:val>
          <c:smooth val="0"/>
          <c:extLst xmlns:c16r2="http://schemas.microsoft.com/office/drawing/2015/06/char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Constraints!$C$13:$N$13</c:f>
              <c:numCache>
                <c:formatCode>0.00</c:formatCode>
                <c:ptCount val="12"/>
                <c:pt idx="0">
                  <c:v>0.32481862685915958</c:v>
                </c:pt>
                <c:pt idx="1">
                  <c:v>0.63170125096372565</c:v>
                </c:pt>
                <c:pt idx="2">
                  <c:v>3.37876892904778</c:v>
                </c:pt>
                <c:pt idx="3">
                  <c:v>2.6863017041987085</c:v>
                </c:pt>
                <c:pt idx="4">
                  <c:v>0.92395340405683501</c:v>
                </c:pt>
              </c:numCache>
            </c:numRef>
          </c:val>
          <c:smooth val="0"/>
          <c:extLst xmlns:c16r2="http://schemas.microsoft.com/office/drawing/2015/06/char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121991168"/>
        <c:axId val="121992704"/>
      </c:lineChart>
      <c:dateAx>
        <c:axId val="121991168"/>
        <c:scaling>
          <c:orientation val="minMax"/>
        </c:scaling>
        <c:delete val="0"/>
        <c:axPos val="b"/>
        <c:numFmt formatCode="mmm\-yy" sourceLinked="1"/>
        <c:majorTickMark val="out"/>
        <c:minorTickMark val="none"/>
        <c:tickLblPos val="nextTo"/>
        <c:crossAx val="121992704"/>
        <c:crosses val="autoZero"/>
        <c:auto val="1"/>
        <c:lblOffset val="100"/>
        <c:baseTimeUnit val="months"/>
      </c:dateAx>
      <c:valAx>
        <c:axId val="121992704"/>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121991168"/>
        <c:crosses val="autoZero"/>
        <c:crossBetween val="between"/>
      </c:valAx>
      <c:valAx>
        <c:axId val="121994624"/>
        <c:scaling>
          <c:orientation val="minMax"/>
        </c:scaling>
        <c:delete val="0"/>
        <c:axPos val="r"/>
        <c:title>
          <c:tx>
            <c:rich>
              <a:bodyPr rot="-5400000" vert="horz"/>
              <a:lstStyle/>
              <a:p>
                <a:pPr>
                  <a:defRPr/>
                </a:pPr>
                <a:r>
                  <a:rPr lang="en-GB"/>
                  <a:t>Absolute Volume (MWh)</a:t>
                </a:r>
              </a:p>
            </c:rich>
          </c:tx>
          <c:overlay val="0"/>
        </c:title>
        <c:numFmt formatCode="_-* #,##0_-;\-* #,##0_-;_-* &quot;-&quot;??_-;_-@_-" sourceLinked="1"/>
        <c:majorTickMark val="out"/>
        <c:minorTickMark val="none"/>
        <c:tickLblPos val="nextTo"/>
        <c:crossAx val="122009088"/>
        <c:crosses val="max"/>
        <c:crossBetween val="between"/>
      </c:valAx>
      <c:dateAx>
        <c:axId val="122009088"/>
        <c:scaling>
          <c:orientation val="minMax"/>
        </c:scaling>
        <c:delete val="1"/>
        <c:axPos val="b"/>
        <c:numFmt formatCode="mmm\-yy" sourceLinked="1"/>
        <c:majorTickMark val="out"/>
        <c:minorTickMark val="none"/>
        <c:tickLblPos val="nextTo"/>
        <c:crossAx val="12199462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Reserves'!$C$3:$N$3</c:f>
              <c:numCache>
                <c:formatCode>0.00</c:formatCode>
                <c:ptCount val="12"/>
                <c:pt idx="0">
                  <c:v>0.23059737237614999</c:v>
                </c:pt>
                <c:pt idx="1">
                  <c:v>8.3770135558110012E-2</c:v>
                </c:pt>
                <c:pt idx="2">
                  <c:v>7.4540071759729987E-2</c:v>
                </c:pt>
                <c:pt idx="3">
                  <c:v>1.8364432173050001E-2</c:v>
                </c:pt>
                <c:pt idx="4">
                  <c:v>0.12047343364923001</c:v>
                </c:pt>
              </c:numCache>
            </c:numRef>
          </c:val>
          <c:extLst xmlns:c16r2="http://schemas.microsoft.com/office/drawing/2015/06/char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Reserves'!$C$4:$N$4</c:f>
              <c:numCache>
                <c:formatCode>0.00</c:formatCode>
                <c:ptCount val="12"/>
                <c:pt idx="0">
                  <c:v>0.19076406297142001</c:v>
                </c:pt>
                <c:pt idx="1">
                  <c:v>1.9737017589767301</c:v>
                </c:pt>
                <c:pt idx="2">
                  <c:v>0.33233941992889998</c:v>
                </c:pt>
                <c:pt idx="3">
                  <c:v>0.55117045496392991</c:v>
                </c:pt>
                <c:pt idx="4">
                  <c:v>0.27654871245217</c:v>
                </c:pt>
              </c:numCache>
            </c:numRef>
          </c:val>
          <c:extLst xmlns:c16r2="http://schemas.microsoft.com/office/drawing/2015/06/char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Reserves'!$C$5:$N$5</c:f>
              <c:numCache>
                <c:formatCode>0.00</c:formatCode>
                <c:ptCount val="12"/>
                <c:pt idx="0">
                  <c:v>0</c:v>
                </c:pt>
                <c:pt idx="1">
                  <c:v>0</c:v>
                </c:pt>
                <c:pt idx="2">
                  <c:v>8.8663725995000002E-4</c:v>
                </c:pt>
                <c:pt idx="3">
                  <c:v>4.4665580622500001E-3</c:v>
                </c:pt>
                <c:pt idx="4">
                  <c:v>0</c:v>
                </c:pt>
              </c:numCache>
            </c:numRef>
          </c:val>
          <c:extLst xmlns:c16r2="http://schemas.microsoft.com/office/drawing/2015/06/char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122218368"/>
        <c:axId val="122219904"/>
      </c:barChart>
      <c:dateAx>
        <c:axId val="122218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19904"/>
        <c:crosses val="autoZero"/>
        <c:auto val="1"/>
        <c:lblOffset val="100"/>
        <c:baseTimeUnit val="months"/>
      </c:dateAx>
      <c:valAx>
        <c:axId val="1222199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18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Reserves'!$C$10:$N$10</c:f>
              <c:numCache>
                <c:formatCode>_-* #,##0_-;\-* #,##0_-;_-* "-"??_-;_-@_-</c:formatCode>
                <c:ptCount val="12"/>
                <c:pt idx="0">
                  <c:v>-7746.0359999999982</c:v>
                </c:pt>
                <c:pt idx="1">
                  <c:v>-2620.02</c:v>
                </c:pt>
                <c:pt idx="2">
                  <c:v>-1634.1059999999998</c:v>
                </c:pt>
                <c:pt idx="3">
                  <c:v>-815.57399999999996</c:v>
                </c:pt>
                <c:pt idx="4">
                  <c:v>-6190.2890000000007</c:v>
                </c:pt>
              </c:numCache>
            </c:numRef>
          </c:val>
          <c:extLst xmlns:c16r2="http://schemas.microsoft.com/office/drawing/2015/06/char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Reserves'!$C$11:$N$11</c:f>
              <c:numCache>
                <c:formatCode>_-* #,##0_-;\-* #,##0_-;_-* "-"??_-;_-@_-</c:formatCode>
                <c:ptCount val="12"/>
                <c:pt idx="0">
                  <c:v>-11600</c:v>
                </c:pt>
                <c:pt idx="1">
                  <c:v>-61661</c:v>
                </c:pt>
                <c:pt idx="2">
                  <c:v>-12300</c:v>
                </c:pt>
                <c:pt idx="3">
                  <c:v>-26763</c:v>
                </c:pt>
                <c:pt idx="4">
                  <c:v>-26185</c:v>
                </c:pt>
              </c:numCache>
            </c:numRef>
          </c:val>
          <c:extLst xmlns:c16r2="http://schemas.microsoft.com/office/drawing/2015/06/char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Reserves'!$C$12:$N$12</c:f>
              <c:numCache>
                <c:formatCode>_-* #,##0_-;\-* #,##0_-;_-* "-"??_-;_-@_-</c:formatCode>
                <c:ptCount val="12"/>
                <c:pt idx="0">
                  <c:v>0</c:v>
                </c:pt>
                <c:pt idx="1">
                  <c:v>0</c:v>
                </c:pt>
                <c:pt idx="2">
                  <c:v>-232.68299999999999</c:v>
                </c:pt>
                <c:pt idx="3">
                  <c:v>-327.55799999999999</c:v>
                </c:pt>
                <c:pt idx="4">
                  <c:v>0</c:v>
                </c:pt>
              </c:numCache>
            </c:numRef>
          </c:val>
          <c:extLst xmlns:c16r2="http://schemas.microsoft.com/office/drawing/2015/06/char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122260480"/>
        <c:axId val="122278656"/>
      </c:barChart>
      <c:dateAx>
        <c:axId val="122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78656"/>
        <c:crosses val="autoZero"/>
        <c:auto val="1"/>
        <c:lblOffset val="100"/>
        <c:baseTimeUnit val="months"/>
      </c:dateAx>
      <c:valAx>
        <c:axId val="12227865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Reserve'!$C$17:$N$17</c:f>
              <c:numCache>
                <c:formatCode>#,##0</c:formatCode>
                <c:ptCount val="12"/>
                <c:pt idx="0">
                  <c:v>63000</c:v>
                </c:pt>
                <c:pt idx="1">
                  <c:v>65100</c:v>
                </c:pt>
                <c:pt idx="2">
                  <c:v>46620</c:v>
                </c:pt>
                <c:pt idx="3">
                  <c:v>65100</c:v>
                </c:pt>
                <c:pt idx="4" formatCode="_-* #,##0_-;\-* #,##0_-;_-* &quot;-&quot;??_-;_-@_-">
                  <c:v>65100</c:v>
                </c:pt>
              </c:numCache>
            </c:numRef>
          </c:val>
          <c:extLst xmlns:c16r2="http://schemas.microsoft.com/office/drawing/2015/06/char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Reserve'!$C$18:$N$18</c:f>
              <c:numCache>
                <c:formatCode>#,##0</c:formatCode>
                <c:ptCount val="12"/>
                <c:pt idx="0">
                  <c:v>90720</c:v>
                </c:pt>
                <c:pt idx="1">
                  <c:v>93780</c:v>
                </c:pt>
                <c:pt idx="2">
                  <c:v>91080</c:v>
                </c:pt>
                <c:pt idx="3">
                  <c:v>93960</c:v>
                </c:pt>
                <c:pt idx="4" formatCode="_-* #,##0_-;\-* #,##0_-;_-* &quot;-&quot;??_-;_-@_-">
                  <c:v>93960</c:v>
                </c:pt>
              </c:numCache>
            </c:numRef>
          </c:val>
          <c:extLst xmlns:c16r2="http://schemas.microsoft.com/office/drawing/2015/06/char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Reserve'!$C$19:$N$19</c:f>
              <c:numCache>
                <c:formatCode>#,##0</c:formatCode>
                <c:ptCount val="12"/>
                <c:pt idx="0">
                  <c:v>159712.75</c:v>
                </c:pt>
                <c:pt idx="1">
                  <c:v>159528.13</c:v>
                </c:pt>
                <c:pt idx="2">
                  <c:v>164254.81</c:v>
                </c:pt>
                <c:pt idx="3">
                  <c:v>221511.75</c:v>
                </c:pt>
                <c:pt idx="4" formatCode="_-* #,##0_-;\-* #,##0_-;_-* &quot;-&quot;??_-;_-@_-">
                  <c:v>237260.01</c:v>
                </c:pt>
              </c:numCache>
            </c:numRef>
          </c:val>
          <c:extLst xmlns:c16r2="http://schemas.microsoft.com/office/drawing/2015/06/char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157230208"/>
        <c:axId val="157231744"/>
      </c:barChart>
      <c:dateAx>
        <c:axId val="157230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231744"/>
        <c:crosses val="autoZero"/>
        <c:auto val="1"/>
        <c:lblOffset val="100"/>
        <c:baseTimeUnit val="months"/>
      </c:dateAx>
      <c:valAx>
        <c:axId val="157231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230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Reserve'!$C$3:$N$3</c:f>
              <c:numCache>
                <c:formatCode>0.00</c:formatCode>
                <c:ptCount val="12"/>
                <c:pt idx="0">
                  <c:v>1.0596106989192298</c:v>
                </c:pt>
                <c:pt idx="1">
                  <c:v>0.98719354003866</c:v>
                </c:pt>
                <c:pt idx="2">
                  <c:v>0.8388736270945798</c:v>
                </c:pt>
                <c:pt idx="3">
                  <c:v>0.81654164262496998</c:v>
                </c:pt>
                <c:pt idx="4">
                  <c:v>0.90959061729735002</c:v>
                </c:pt>
              </c:numCache>
            </c:numRef>
          </c:val>
          <c:extLst xmlns:c16r2="http://schemas.microsoft.com/office/drawing/2015/06/char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Reserve'!$C$4:$N$4</c:f>
              <c:numCache>
                <c:formatCode>0.00</c:formatCode>
                <c:ptCount val="12"/>
                <c:pt idx="0">
                  <c:v>4.0454750400000004</c:v>
                </c:pt>
                <c:pt idx="1">
                  <c:v>4.0014732000000004</c:v>
                </c:pt>
                <c:pt idx="2">
                  <c:v>4.1843799400000004</c:v>
                </c:pt>
                <c:pt idx="3">
                  <c:v>5.5770516999999993</c:v>
                </c:pt>
                <c:pt idx="4">
                  <c:v>6.0255107399999996</c:v>
                </c:pt>
              </c:numCache>
            </c:numRef>
          </c:val>
          <c:extLst xmlns:c16r2="http://schemas.microsoft.com/office/drawing/2015/06/char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Reserve'!$C$5:$N$5</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Reserve'!$C$6:$N$6</c:f>
              <c:numCache>
                <c:formatCode>0.00</c:formatCode>
                <c:ptCount val="12"/>
                <c:pt idx="0">
                  <c:v>3.2549999999999989E-2</c:v>
                </c:pt>
                <c:pt idx="1">
                  <c:v>1.5050000000000006E-2</c:v>
                </c:pt>
                <c:pt idx="2">
                  <c:v>5.2499999999999969E-3</c:v>
                </c:pt>
                <c:pt idx="3">
                  <c:v>1.3650000000000011E-2</c:v>
                </c:pt>
                <c:pt idx="4">
                  <c:v>9.1000000000000004E-3</c:v>
                </c:pt>
              </c:numCache>
            </c:numRef>
          </c:val>
          <c:extLst xmlns:c16r2="http://schemas.microsoft.com/office/drawing/2015/06/char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Reserve'!$C$7:$N$7</c:f>
              <c:numCache>
                <c:formatCode>0.00</c:formatCode>
                <c:ptCount val="12"/>
                <c:pt idx="0">
                  <c:v>0.15678468000000004</c:v>
                </c:pt>
                <c:pt idx="1">
                  <c:v>6.3168480000000013E-2</c:v>
                </c:pt>
                <c:pt idx="2">
                  <c:v>2.3231830000000019E-2</c:v>
                </c:pt>
                <c:pt idx="3">
                  <c:v>5.1529599999999967E-2</c:v>
                </c:pt>
                <c:pt idx="4">
                  <c:v>0.12183464999999989</c:v>
                </c:pt>
              </c:numCache>
            </c:numRef>
          </c:val>
          <c:extLst xmlns:c16r2="http://schemas.microsoft.com/office/drawing/2015/06/char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Reserve'!$C$8:$N$8</c:f>
              <c:numCache>
                <c:formatCode>0.00</c:formatCode>
                <c:ptCount val="12"/>
                <c:pt idx="0">
                  <c:v>0.49896000000000024</c:v>
                </c:pt>
                <c:pt idx="1">
                  <c:v>0.51483000000000023</c:v>
                </c:pt>
                <c:pt idx="2">
                  <c:v>0.4831000000000002</c:v>
                </c:pt>
                <c:pt idx="3">
                  <c:v>0.50873000000000024</c:v>
                </c:pt>
                <c:pt idx="4">
                  <c:v>0.50859000000000021</c:v>
                </c:pt>
              </c:numCache>
            </c:numRef>
          </c:val>
          <c:extLst xmlns:c16r2="http://schemas.microsoft.com/office/drawing/2015/06/char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Reserve'!$C$9:$N$9</c:f>
              <c:numCache>
                <c:formatCode>0.00</c:formatCode>
                <c:ptCount val="12"/>
                <c:pt idx="0">
                  <c:v>0.3743249999999998</c:v>
                </c:pt>
                <c:pt idx="1">
                  <c:v>0.38680249999999977</c:v>
                </c:pt>
                <c:pt idx="2">
                  <c:v>0.3743249999999998</c:v>
                </c:pt>
                <c:pt idx="3">
                  <c:v>0.38680249999999977</c:v>
                </c:pt>
                <c:pt idx="4">
                  <c:v>0.38680249999999977</c:v>
                </c:pt>
              </c:numCache>
            </c:numRef>
          </c:val>
          <c:extLst xmlns:c16r2="http://schemas.microsoft.com/office/drawing/2015/06/char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Reserve'!$C$10:$N$10</c:f>
              <c:numCache>
                <c:formatCode>0.00</c:formatCode>
                <c:ptCount val="12"/>
                <c:pt idx="0">
                  <c:v>0.27623048999999994</c:v>
                </c:pt>
                <c:pt idx="1">
                  <c:v>0.45542747000000017</c:v>
                </c:pt>
                <c:pt idx="2">
                  <c:v>0.14368738900000003</c:v>
                </c:pt>
                <c:pt idx="3">
                  <c:v>0.18238135</c:v>
                </c:pt>
                <c:pt idx="4">
                  <c:v>0.25518026999999993</c:v>
                </c:pt>
              </c:numCache>
            </c:numRef>
          </c:val>
          <c:extLst xmlns:c16r2="http://schemas.microsoft.com/office/drawing/2015/06/char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157303552"/>
        <c:axId val="157305088"/>
      </c:barChart>
      <c:dateAx>
        <c:axId val="1573035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305088"/>
        <c:crosses val="autoZero"/>
        <c:auto val="1"/>
        <c:lblOffset val="100"/>
        <c:baseTimeUnit val="months"/>
      </c:dateAx>
      <c:valAx>
        <c:axId val="157305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3035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Response!$C$3:$N$3</c:f>
              <c:numCache>
                <c:formatCode>0.00</c:formatCode>
                <c:ptCount val="12"/>
                <c:pt idx="0">
                  <c:v>0.93277580311649999</c:v>
                </c:pt>
                <c:pt idx="1">
                  <c:v>1.3641451570712997</c:v>
                </c:pt>
                <c:pt idx="2">
                  <c:v>1.0084516969542601</c:v>
                </c:pt>
                <c:pt idx="3">
                  <c:v>1.5448819072796698</c:v>
                </c:pt>
                <c:pt idx="4">
                  <c:v>1.5264320098429998</c:v>
                </c:pt>
              </c:numCache>
            </c:numRef>
          </c:val>
          <c:extLst xmlns:c16r2="http://schemas.microsoft.com/office/drawing/2015/06/char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Response!$C$4:$N$4</c:f>
              <c:numCache>
                <c:formatCode>0.00</c:formatCode>
                <c:ptCount val="12"/>
                <c:pt idx="0">
                  <c:v>1.01655202</c:v>
                </c:pt>
                <c:pt idx="1">
                  <c:v>1.3163757700000001</c:v>
                </c:pt>
                <c:pt idx="2">
                  <c:v>0.84783121000000006</c:v>
                </c:pt>
                <c:pt idx="3">
                  <c:v>1.4231160200000006</c:v>
                </c:pt>
                <c:pt idx="4">
                  <c:v>1.4022486599999997</c:v>
                </c:pt>
              </c:numCache>
            </c:numRef>
          </c:val>
          <c:extLst xmlns:c16r2="http://schemas.microsoft.com/office/drawing/2015/06/char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Response!$C$5:$N$5</c:f>
              <c:numCache>
                <c:formatCode>0.00</c:formatCode>
                <c:ptCount val="12"/>
                <c:pt idx="0">
                  <c:v>3.6332199999999982E-3</c:v>
                </c:pt>
                <c:pt idx="1">
                  <c:v>2.4158499999999993E-3</c:v>
                </c:pt>
                <c:pt idx="2">
                  <c:v>3.3382199999999985E-3</c:v>
                </c:pt>
                <c:pt idx="3">
                  <c:v>2.2192079999999999E-2</c:v>
                </c:pt>
                <c:pt idx="4">
                  <c:v>3.4454099999999994E-3</c:v>
                </c:pt>
              </c:numCache>
            </c:numRef>
          </c:val>
          <c:extLst xmlns:c16r2="http://schemas.microsoft.com/office/drawing/2015/06/char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Response!$C$6:$N$6</c:f>
              <c:numCache>
                <c:formatCode>0.00</c:formatCode>
                <c:ptCount val="12"/>
                <c:pt idx="0">
                  <c:v>-1.7549590000000007E-2</c:v>
                </c:pt>
                <c:pt idx="1">
                  <c:v>5.2887630000000005E-2</c:v>
                </c:pt>
                <c:pt idx="2">
                  <c:v>1.1874399999999992E-2</c:v>
                </c:pt>
                <c:pt idx="3">
                  <c:v>2.7315900000000086E-3</c:v>
                </c:pt>
                <c:pt idx="4">
                  <c:v>-0.13242075</c:v>
                </c:pt>
              </c:numCache>
            </c:numRef>
          </c:val>
          <c:extLst xmlns:c16r2="http://schemas.microsoft.com/office/drawing/2015/06/char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Response!$C$7:$N$7</c:f>
              <c:numCache>
                <c:formatCode>0.00</c:formatCode>
                <c:ptCount val="12"/>
                <c:pt idx="0">
                  <c:v>2.4391029999999998E-2</c:v>
                </c:pt>
                <c:pt idx="1">
                  <c:v>1.3107280000000001E-2</c:v>
                </c:pt>
                <c:pt idx="2">
                  <c:v>2.2147460000000001E-2</c:v>
                </c:pt>
                <c:pt idx="3">
                  <c:v>2.6845830000000005E-2</c:v>
                </c:pt>
                <c:pt idx="4">
                  <c:v>8.9274300000000001E-3</c:v>
                </c:pt>
              </c:numCache>
            </c:numRef>
          </c:val>
          <c:extLst xmlns:c16r2="http://schemas.microsoft.com/office/drawing/2015/06/char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Response!$C$8:$N$8</c:f>
              <c:numCache>
                <c:formatCode>0.00</c:formatCode>
                <c:ptCount val="12"/>
                <c:pt idx="0">
                  <c:v>4.9335000000000011E-2</c:v>
                </c:pt>
                <c:pt idx="1">
                  <c:v>5.870149999999999E-2</c:v>
                </c:pt>
                <c:pt idx="2">
                  <c:v>3.9289249999999991E-2</c:v>
                </c:pt>
                <c:pt idx="3">
                  <c:v>8.1493830000000003E-2</c:v>
                </c:pt>
                <c:pt idx="4">
                  <c:v>5.0556999999999998E-2</c:v>
                </c:pt>
              </c:numCache>
            </c:numRef>
          </c:val>
          <c:extLst xmlns:c16r2="http://schemas.microsoft.com/office/drawing/2015/06/char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Response!$C$9:$N$9</c:f>
              <c:numCache>
                <c:formatCode>0.00</c:formatCode>
                <c:ptCount val="12"/>
                <c:pt idx="0">
                  <c:v>0.22949577999999995</c:v>
                </c:pt>
                <c:pt idx="1">
                  <c:v>0.40629951999999991</c:v>
                </c:pt>
                <c:pt idx="2">
                  <c:v>0.32227657999999998</c:v>
                </c:pt>
                <c:pt idx="3">
                  <c:v>0.21654569999999998</c:v>
                </c:pt>
                <c:pt idx="4">
                  <c:v>0.28260043000000001</c:v>
                </c:pt>
              </c:numCache>
            </c:numRef>
          </c:val>
          <c:extLst xmlns:c16r2="http://schemas.microsoft.com/office/drawing/2015/06/char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Response!$C$10:$N$10</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Response!$C$11:$N$11</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Response!$C$12:$N$12</c:f>
              <c:numCache>
                <c:formatCode>0.00</c:formatCode>
                <c:ptCount val="12"/>
                <c:pt idx="0">
                  <c:v>0.77432570999999983</c:v>
                </c:pt>
                <c:pt idx="1">
                  <c:v>0.83880858000000003</c:v>
                </c:pt>
                <c:pt idx="2">
                  <c:v>1.0114897200000004</c:v>
                </c:pt>
                <c:pt idx="3">
                  <c:v>1.5894462099999997</c:v>
                </c:pt>
                <c:pt idx="4">
                  <c:v>1.5809999999999997</c:v>
                </c:pt>
              </c:numCache>
            </c:numRef>
          </c:val>
          <c:extLst xmlns:c16r2="http://schemas.microsoft.com/office/drawing/2015/06/char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(Commercial)</c:v>
                </c:pt>
              </c:strCache>
            </c:strRef>
          </c:tx>
          <c:spPr>
            <a:solidFill>
              <a:schemeClr val="accent5">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Response!$C$13:$N$13</c:f>
              <c:numCache>
                <c:formatCode>0.00</c:formatCode>
                <c:ptCount val="12"/>
                <c:pt idx="0">
                  <c:v>0.55342712999958976</c:v>
                </c:pt>
                <c:pt idx="1">
                  <c:v>0.48931667999982198</c:v>
                </c:pt>
                <c:pt idx="2">
                  <c:v>0.49979961918975363</c:v>
                </c:pt>
                <c:pt idx="3">
                  <c:v>0.71148004000000009</c:v>
                </c:pt>
                <c:pt idx="4">
                  <c:v>0.94006891799999992</c:v>
                </c:pt>
              </c:numCache>
            </c:numRef>
          </c:val>
          <c:extLst xmlns:c16r2="http://schemas.microsoft.com/office/drawing/2015/06/char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Response!$C$14:$N$14</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Response!$C$15:$N$15</c:f>
              <c:numCache>
                <c:formatCode>0.00</c:formatCode>
                <c:ptCount val="12"/>
                <c:pt idx="0">
                  <c:v>0.11356677999999995</c:v>
                </c:pt>
                <c:pt idx="1">
                  <c:v>0.11279195000000004</c:v>
                </c:pt>
                <c:pt idx="2">
                  <c:v>0.10679139999999991</c:v>
                </c:pt>
                <c:pt idx="3">
                  <c:v>7.6176149999999956E-2</c:v>
                </c:pt>
                <c:pt idx="4">
                  <c:v>0.11434187000000003</c:v>
                </c:pt>
              </c:numCache>
            </c:numRef>
          </c:val>
          <c:extLst xmlns:c16r2="http://schemas.microsoft.com/office/drawing/2015/06/char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Response!$C$16:$N$16</c:f>
              <c:numCache>
                <c:formatCode>0.00</c:formatCode>
                <c:ptCount val="12"/>
                <c:pt idx="0">
                  <c:v>3.5310030000000006</c:v>
                </c:pt>
                <c:pt idx="1">
                  <c:v>3.6054420000000014</c:v>
                </c:pt>
                <c:pt idx="2">
                  <c:v>3.6156740000000003</c:v>
                </c:pt>
                <c:pt idx="3">
                  <c:v>1.2472499999999997</c:v>
                </c:pt>
                <c:pt idx="4">
                  <c:v>1.2375</c:v>
                </c:pt>
              </c:numCache>
            </c:numRef>
          </c:val>
          <c:extLst xmlns:c16r2="http://schemas.microsoft.com/office/drawing/2015/06/char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Response!$C$17:$N$17</c:f>
              <c:numCache>
                <c:formatCode>0.00</c:formatCode>
                <c:ptCount val="12"/>
                <c:pt idx="0">
                  <c:v>0.84099475000000012</c:v>
                </c:pt>
                <c:pt idx="1">
                  <c:v>0.88697166999999999</c:v>
                </c:pt>
                <c:pt idx="2">
                  <c:v>0.89147339000000003</c:v>
                </c:pt>
                <c:pt idx="3">
                  <c:v>0.57234756000000009</c:v>
                </c:pt>
                <c:pt idx="4">
                  <c:v>0.5934778599999998</c:v>
                </c:pt>
              </c:numCache>
            </c:numRef>
          </c:val>
          <c:extLst xmlns:c16r2="http://schemas.microsoft.com/office/drawing/2015/06/char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Response!$C$18:$N$18</c:f>
              <c:numCache>
                <c:formatCode>0.00</c:formatCode>
                <c:ptCount val="12"/>
                <c:pt idx="0">
                  <c:v>2.9598381000000002</c:v>
                </c:pt>
                <c:pt idx="1">
                  <c:v>3.0650364500000005</c:v>
                </c:pt>
                <c:pt idx="2">
                  <c:v>3.0652745999999995</c:v>
                </c:pt>
                <c:pt idx="3">
                  <c:v>2.9881434000000002</c:v>
                </c:pt>
                <c:pt idx="4">
                  <c:v>2.9553744000000002</c:v>
                </c:pt>
              </c:numCache>
            </c:numRef>
          </c:val>
          <c:extLst xmlns:c16r2="http://schemas.microsoft.com/office/drawing/2015/06/char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111483520"/>
        <c:axId val="111497600"/>
      </c:barChart>
      <c:dateAx>
        <c:axId val="1114835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497600"/>
        <c:crosses val="autoZero"/>
        <c:auto val="1"/>
        <c:lblOffset val="100"/>
        <c:baseTimeUnit val="months"/>
      </c:dateAx>
      <c:valAx>
        <c:axId val="1114976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4835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categories'!$C$18:$M$18</c:f>
              <c:numCache>
                <c:formatCode>#,##0</c:formatCode>
                <c:ptCount val="11"/>
                <c:pt idx="0">
                  <c:v>-234870.38700000002</c:v>
                </c:pt>
                <c:pt idx="1">
                  <c:v>-215243.538</c:v>
                </c:pt>
                <c:pt idx="2">
                  <c:v>-117411.79599999999</c:v>
                </c:pt>
                <c:pt idx="3">
                  <c:v>-96007.772999999986</c:v>
                </c:pt>
                <c:pt idx="4">
                  <c:v>-150869.867</c:v>
                </c:pt>
              </c:numCache>
            </c:numRef>
          </c:val>
          <c:extLst xmlns:c16r2="http://schemas.microsoft.com/office/drawing/2015/06/char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categories'!$C$19:$M$19</c:f>
              <c:numCache>
                <c:formatCode>#,##0</c:formatCode>
                <c:ptCount val="11"/>
                <c:pt idx="0">
                  <c:v>296243.96900000004</c:v>
                </c:pt>
                <c:pt idx="1">
                  <c:v>315236.78999999998</c:v>
                </c:pt>
                <c:pt idx="2">
                  <c:v>420599.283</c:v>
                </c:pt>
                <c:pt idx="3">
                  <c:v>467318.32699999993</c:v>
                </c:pt>
                <c:pt idx="4">
                  <c:v>400498.12999999995</c:v>
                </c:pt>
              </c:numCache>
            </c:numRef>
          </c:val>
          <c:extLst xmlns:c16r2="http://schemas.microsoft.com/office/drawing/2015/06/char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categories'!$C$20:$M$20</c:f>
              <c:numCache>
                <c:formatCode>#,##0</c:formatCode>
                <c:ptCount val="11"/>
                <c:pt idx="0">
                  <c:v>4612.4920000000002</c:v>
                </c:pt>
                <c:pt idx="1">
                  <c:v>4633.7330000000002</c:v>
                </c:pt>
                <c:pt idx="2">
                  <c:v>3483.6669999999999</c:v>
                </c:pt>
                <c:pt idx="3">
                  <c:v>5105.0009999999993</c:v>
                </c:pt>
                <c:pt idx="4">
                  <c:v>4767.3319999999994</c:v>
                </c:pt>
              </c:numCache>
            </c:numRef>
          </c:val>
          <c:extLst xmlns:c16r2="http://schemas.microsoft.com/office/drawing/2015/06/char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categories'!$C$21:$M$21</c:f>
              <c:numCache>
                <c:formatCode>#,##0</c:formatCode>
                <c:ptCount val="11"/>
                <c:pt idx="0">
                  <c:v>409083.34</c:v>
                </c:pt>
                <c:pt idx="1">
                  <c:v>529712.31300000008</c:v>
                </c:pt>
                <c:pt idx="2">
                  <c:v>877928.55299999996</c:v>
                </c:pt>
                <c:pt idx="3">
                  <c:v>685088.44899999979</c:v>
                </c:pt>
                <c:pt idx="4">
                  <c:v>628369.82799999998</c:v>
                </c:pt>
              </c:numCache>
            </c:numRef>
          </c:val>
          <c:extLst xmlns:c16r2="http://schemas.microsoft.com/office/drawing/2015/06/char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categories'!$C$22:$M$22</c:f>
              <c:numCache>
                <c:formatCode>#,##0</c:formatCode>
                <c:ptCount val="11"/>
                <c:pt idx="0">
                  <c:v>303310.005</c:v>
                </c:pt>
                <c:pt idx="1">
                  <c:v>412738.07900000009</c:v>
                </c:pt>
                <c:pt idx="2">
                  <c:v>766856.03099999984</c:v>
                </c:pt>
                <c:pt idx="3">
                  <c:v>681302.67900000012</c:v>
                </c:pt>
                <c:pt idx="4">
                  <c:v>679075.38199999987</c:v>
                </c:pt>
              </c:numCache>
            </c:numRef>
          </c:val>
          <c:extLst xmlns:c16r2="http://schemas.microsoft.com/office/drawing/2015/06/char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categories'!$C$23:$M$23</c:f>
              <c:numCache>
                <c:formatCode>#,##0</c:formatCode>
                <c:ptCount val="11"/>
                <c:pt idx="0">
                  <c:v>-19346.036</c:v>
                </c:pt>
                <c:pt idx="1">
                  <c:v>-64281.020000000004</c:v>
                </c:pt>
                <c:pt idx="2">
                  <c:v>-14166.788999999999</c:v>
                </c:pt>
                <c:pt idx="3">
                  <c:v>-27906.131999999994</c:v>
                </c:pt>
                <c:pt idx="4">
                  <c:v>-32375.289000000001</c:v>
                </c:pt>
              </c:numCache>
            </c:numRef>
          </c:val>
          <c:extLst xmlns:c16r2="http://schemas.microsoft.com/office/drawing/2015/06/char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categories'!$C$24:$M$24</c:f>
              <c:numCache>
                <c:formatCode>#,##0</c:formatCode>
                <c:ptCount val="11"/>
                <c:pt idx="0">
                  <c:v>25017.764000000003</c:v>
                </c:pt>
                <c:pt idx="1">
                  <c:v>23446.991000000009</c:v>
                </c:pt>
                <c:pt idx="2">
                  <c:v>27324.694000000003</c:v>
                </c:pt>
                <c:pt idx="3">
                  <c:v>26432.097999999998</c:v>
                </c:pt>
                <c:pt idx="4">
                  <c:v>24523.507000000005</c:v>
                </c:pt>
              </c:numCache>
            </c:numRef>
          </c:val>
          <c:extLst xmlns:c16r2="http://schemas.microsoft.com/office/drawing/2015/06/char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categories'!$C$25:$M$25</c:f>
              <c:numCache>
                <c:formatCode>#,##0</c:formatCode>
                <c:ptCount val="11"/>
                <c:pt idx="0">
                  <c:v>118700.29000000002</c:v>
                </c:pt>
                <c:pt idx="1">
                  <c:v>163141.48899999997</c:v>
                </c:pt>
                <c:pt idx="2">
                  <c:v>84190.90399999998</c:v>
                </c:pt>
                <c:pt idx="3">
                  <c:v>155218.766</c:v>
                </c:pt>
                <c:pt idx="4">
                  <c:v>123418.023</c:v>
                </c:pt>
              </c:numCache>
            </c:numRef>
          </c:val>
          <c:extLst xmlns:c16r2="http://schemas.microsoft.com/office/drawing/2015/06/char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categories'!$C$26:$M$26</c:f>
              <c:numCache>
                <c:formatCode>#,##0</c:formatCode>
                <c:ptCount val="11"/>
                <c:pt idx="0">
                  <c:v>-188068.984</c:v>
                </c:pt>
                <c:pt idx="1">
                  <c:v>-131062.99400000001</c:v>
                </c:pt>
                <c:pt idx="2">
                  <c:v>-35818.417999999998</c:v>
                </c:pt>
                <c:pt idx="3">
                  <c:v>-102344.29400000001</c:v>
                </c:pt>
                <c:pt idx="4">
                  <c:v>-187816.666</c:v>
                </c:pt>
              </c:numCache>
            </c:numRef>
          </c:val>
          <c:extLst xmlns:c16r2="http://schemas.microsoft.com/office/drawing/2015/06/char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106348928"/>
        <c:axId val="106350464"/>
      </c:barChart>
      <c:dateAx>
        <c:axId val="106348928"/>
        <c:scaling>
          <c:orientation val="minMax"/>
        </c:scaling>
        <c:delete val="0"/>
        <c:axPos val="b"/>
        <c:numFmt formatCode="mmm\-yy" sourceLinked="1"/>
        <c:majorTickMark val="out"/>
        <c:minorTickMark val="none"/>
        <c:tickLblPos val="nextTo"/>
        <c:crossAx val="106350464"/>
        <c:crosses val="autoZero"/>
        <c:auto val="1"/>
        <c:lblOffset val="100"/>
        <c:baseTimeUnit val="months"/>
      </c:dateAx>
      <c:valAx>
        <c:axId val="10635046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1063489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Response!$C$21:$T$22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Apr-18</c:v>
                  </c:pt>
                  <c:pt idx="3">
                    <c:v>May-18</c:v>
                  </c:pt>
                  <c:pt idx="6">
                    <c:v>Jun-18</c:v>
                  </c:pt>
                  <c:pt idx="9">
                    <c:v>Jul-18</c:v>
                  </c:pt>
                  <c:pt idx="12">
                    <c:v>Aug-18</c:v>
                  </c:pt>
                  <c:pt idx="15">
                    <c:v>Sep-18</c:v>
                  </c:pt>
                </c:lvl>
              </c:multiLvlStrCache>
            </c:multiLvlStrRef>
          </c:cat>
          <c:val>
            <c:numRef>
              <c:f>Response!$C$37:$T$37</c:f>
              <c:numCache>
                <c:formatCode>_-* #,##0_-;\-* #,##0_-;_-* "-"??_-;_-@_-</c:formatCode>
                <c:ptCount val="18"/>
                <c:pt idx="0">
                  <c:v>107.66171799999999</c:v>
                </c:pt>
                <c:pt idx="1">
                  <c:v>66.922085999999993</c:v>
                </c:pt>
                <c:pt idx="2">
                  <c:v>185.46653700000002</c:v>
                </c:pt>
                <c:pt idx="3">
                  <c:v>150.171685</c:v>
                </c:pt>
                <c:pt idx="4">
                  <c:v>91.998910000000009</c:v>
                </c:pt>
                <c:pt idx="5">
                  <c:v>233.097589</c:v>
                </c:pt>
                <c:pt idx="6">
                  <c:v>104.56159099999999</c:v>
                </c:pt>
                <c:pt idx="7">
                  <c:v>57.607064000000015</c:v>
                </c:pt>
                <c:pt idx="8">
                  <c:v>144.29933500000001</c:v>
                </c:pt>
                <c:pt idx="9">
                  <c:v>151.506822</c:v>
                </c:pt>
                <c:pt idx="10">
                  <c:v>97.958865000000046</c:v>
                </c:pt>
                <c:pt idx="11">
                  <c:v>257.62508700000001</c:v>
                </c:pt>
                <c:pt idx="12">
                  <c:v>128.37548100000001</c:v>
                </c:pt>
                <c:pt idx="13">
                  <c:v>80.725916999999995</c:v>
                </c:pt>
                <c:pt idx="14">
                  <c:v>274.727754</c:v>
                </c:pt>
              </c:numCache>
            </c:numRef>
          </c:val>
          <c:extLst xmlns:c16r2="http://schemas.microsoft.com/office/drawing/2015/06/char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Response!$C$21:$T$22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Apr-18</c:v>
                  </c:pt>
                  <c:pt idx="3">
                    <c:v>May-18</c:v>
                  </c:pt>
                  <c:pt idx="6">
                    <c:v>Jun-18</c:v>
                  </c:pt>
                  <c:pt idx="9">
                    <c:v>Jul-18</c:v>
                  </c:pt>
                  <c:pt idx="12">
                    <c:v>Aug-18</c:v>
                  </c:pt>
                  <c:pt idx="15">
                    <c:v>Sep-18</c:v>
                  </c:pt>
                </c:lvl>
              </c:multiLvlStrCache>
            </c:multiLvlStrRef>
          </c:cat>
          <c:val>
            <c:numRef>
              <c:f>Response!$C$38:$T$38</c:f>
              <c:numCache>
                <c:formatCode>_-* #,##0_-;\-* #,##0_-;_-* "-"??_-;_-@_-</c:formatCode>
                <c:ptCount val="18"/>
                <c:pt idx="0">
                  <c:v>0</c:v>
                </c:pt>
                <c:pt idx="1">
                  <c:v>1.6876800000000001</c:v>
                </c:pt>
                <c:pt idx="2">
                  <c:v>0</c:v>
                </c:pt>
                <c:pt idx="3">
                  <c:v>0</c:v>
                </c:pt>
                <c:pt idx="4">
                  <c:v>2.0441700000000003</c:v>
                </c:pt>
                <c:pt idx="5">
                  <c:v>0</c:v>
                </c:pt>
                <c:pt idx="6">
                  <c:v>0</c:v>
                </c:pt>
                <c:pt idx="7">
                  <c:v>1.3448699999999998</c:v>
                </c:pt>
                <c:pt idx="8">
                  <c:v>0</c:v>
                </c:pt>
                <c:pt idx="9">
                  <c:v>0</c:v>
                </c:pt>
                <c:pt idx="10">
                  <c:v>3.02129</c:v>
                </c:pt>
                <c:pt idx="11">
                  <c:v>0</c:v>
                </c:pt>
                <c:pt idx="12">
                  <c:v>0</c:v>
                </c:pt>
                <c:pt idx="13">
                  <c:v>1.6708599999999998</c:v>
                </c:pt>
                <c:pt idx="14">
                  <c:v>0</c:v>
                </c:pt>
              </c:numCache>
            </c:numRef>
          </c:val>
          <c:extLst xmlns:c16r2="http://schemas.microsoft.com/office/drawing/2015/06/char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Response!$C$21:$T$22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Apr-18</c:v>
                  </c:pt>
                  <c:pt idx="3">
                    <c:v>May-18</c:v>
                  </c:pt>
                  <c:pt idx="6">
                    <c:v>Jun-18</c:v>
                  </c:pt>
                  <c:pt idx="9">
                    <c:v>Jul-18</c:v>
                  </c:pt>
                  <c:pt idx="12">
                    <c:v>Aug-18</c:v>
                  </c:pt>
                  <c:pt idx="15">
                    <c:v>Sep-18</c:v>
                  </c:pt>
                </c:lvl>
              </c:multiLvlStrCache>
            </c:multiLvlStrRef>
          </c:cat>
          <c:val>
            <c:numRef>
              <c:f>Response!$C$39:$T$39</c:f>
              <c:numCache>
                <c:formatCode>_-* #,##0_-;\-* #,##0_-;_-* "-"??_-;_-@_-</c:formatCode>
                <c:ptCount val="18"/>
                <c:pt idx="0">
                  <c:v>29.234099999999998</c:v>
                </c:pt>
                <c:pt idx="1">
                  <c:v>36.194600000000001</c:v>
                </c:pt>
                <c:pt idx="2">
                  <c:v>0</c:v>
                </c:pt>
                <c:pt idx="3">
                  <c:v>49.249199999999995</c:v>
                </c:pt>
                <c:pt idx="4">
                  <c:v>60.975199999999994</c:v>
                </c:pt>
                <c:pt idx="5">
                  <c:v>0</c:v>
                </c:pt>
                <c:pt idx="6">
                  <c:v>42.529199999999996</c:v>
                </c:pt>
                <c:pt idx="7">
                  <c:v>52.655199999999994</c:v>
                </c:pt>
                <c:pt idx="8">
                  <c:v>0</c:v>
                </c:pt>
                <c:pt idx="9">
                  <c:v>27.7683</c:v>
                </c:pt>
                <c:pt idx="10">
                  <c:v>34.379800000000003</c:v>
                </c:pt>
                <c:pt idx="11">
                  <c:v>0</c:v>
                </c:pt>
                <c:pt idx="12">
                  <c:v>35.523300000000006</c:v>
                </c:pt>
                <c:pt idx="13">
                  <c:v>44.088200000000001</c:v>
                </c:pt>
                <c:pt idx="14">
                  <c:v>0</c:v>
                </c:pt>
              </c:numCache>
            </c:numRef>
          </c:val>
          <c:extLst xmlns:c16r2="http://schemas.microsoft.com/office/drawing/2015/06/char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Response!$C$21:$T$22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Apr-18</c:v>
                  </c:pt>
                  <c:pt idx="3">
                    <c:v>May-18</c:v>
                  </c:pt>
                  <c:pt idx="6">
                    <c:v>Jun-18</c:v>
                  </c:pt>
                  <c:pt idx="9">
                    <c:v>Jul-18</c:v>
                  </c:pt>
                  <c:pt idx="12">
                    <c:v>Aug-18</c:v>
                  </c:pt>
                  <c:pt idx="15">
                    <c:v>Sep-18</c:v>
                  </c:pt>
                </c:lvl>
              </c:multiLvlStrCache>
            </c:multiLvlStrRef>
          </c:cat>
          <c:val>
            <c:numRef>
              <c:f>Response!$C$40:$T$40</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Response!$C$21:$T$22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Apr-18</c:v>
                  </c:pt>
                  <c:pt idx="3">
                    <c:v>May-18</c:v>
                  </c:pt>
                  <c:pt idx="6">
                    <c:v>Jun-18</c:v>
                  </c:pt>
                  <c:pt idx="9">
                    <c:v>Jul-18</c:v>
                  </c:pt>
                  <c:pt idx="12">
                    <c:v>Aug-18</c:v>
                  </c:pt>
                  <c:pt idx="15">
                    <c:v>Sep-18</c:v>
                  </c:pt>
                </c:lvl>
              </c:multiLvlStrCache>
            </c:multiLvlStrRef>
          </c:cat>
          <c:val>
            <c:numRef>
              <c:f>Response!$C$41:$T$41</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Response!$C$21:$T$22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Apr-18</c:v>
                  </c:pt>
                  <c:pt idx="3">
                    <c:v>May-18</c:v>
                  </c:pt>
                  <c:pt idx="6">
                    <c:v>Jun-18</c:v>
                  </c:pt>
                  <c:pt idx="9">
                    <c:v>Jul-18</c:v>
                  </c:pt>
                  <c:pt idx="12">
                    <c:v>Aug-18</c:v>
                  </c:pt>
                  <c:pt idx="15">
                    <c:v>Sep-18</c:v>
                  </c:pt>
                </c:lvl>
              </c:multiLvlStrCache>
            </c:multiLvlStrRef>
          </c:cat>
          <c:val>
            <c:numRef>
              <c:f>Response!$C$42:$T$42</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(Commercial)</c:v>
                </c:pt>
              </c:strCache>
            </c:strRef>
          </c:tx>
          <c:spPr>
            <a:solidFill>
              <a:schemeClr val="accent1">
                <a:lumMod val="60000"/>
              </a:schemeClr>
            </a:solidFill>
            <a:ln>
              <a:noFill/>
            </a:ln>
            <a:effectLst/>
          </c:spPr>
          <c:invertIfNegative val="0"/>
          <c:cat>
            <c:multiLvlStrRef>
              <c:f>Response!$C$21:$T$22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Apr-18</c:v>
                  </c:pt>
                  <c:pt idx="3">
                    <c:v>May-18</c:v>
                  </c:pt>
                  <c:pt idx="6">
                    <c:v>Jun-18</c:v>
                  </c:pt>
                  <c:pt idx="9">
                    <c:v>Jul-18</c:v>
                  </c:pt>
                  <c:pt idx="12">
                    <c:v>Aug-18</c:v>
                  </c:pt>
                  <c:pt idx="15">
                    <c:v>Sep-18</c:v>
                  </c:pt>
                </c:lvl>
              </c:multiLvlStrCache>
            </c:multiLvlStrRef>
          </c:cat>
          <c:val>
            <c:numRef>
              <c:f>Response!$C$43:$T$43</c:f>
              <c:numCache>
                <c:formatCode>_-* #,##0_-;\-* #,##0_-;_-* "-"??_-;_-@_-</c:formatCode>
                <c:ptCount val="18"/>
                <c:pt idx="0">
                  <c:v>0</c:v>
                </c:pt>
                <c:pt idx="1">
                  <c:v>85.038606701502246</c:v>
                </c:pt>
                <c:pt idx="2">
                  <c:v>6.7119999999999997</c:v>
                </c:pt>
                <c:pt idx="3">
                  <c:v>0</c:v>
                </c:pt>
                <c:pt idx="4">
                  <c:v>76.509528538001959</c:v>
                </c:pt>
                <c:pt idx="5">
                  <c:v>4.1520000000000001</c:v>
                </c:pt>
                <c:pt idx="6">
                  <c:v>0</c:v>
                </c:pt>
                <c:pt idx="7">
                  <c:v>82.753248521882369</c:v>
                </c:pt>
                <c:pt idx="8">
                  <c:v>0.66400000000000003</c:v>
                </c:pt>
                <c:pt idx="9">
                  <c:v>0</c:v>
                </c:pt>
                <c:pt idx="10">
                  <c:v>114.38388892087407</c:v>
                </c:pt>
                <c:pt idx="11">
                  <c:v>0.08</c:v>
                </c:pt>
                <c:pt idx="12">
                  <c:v>0</c:v>
                </c:pt>
                <c:pt idx="13">
                  <c:v>0</c:v>
                </c:pt>
                <c:pt idx="14">
                  <c:v>0</c:v>
                </c:pt>
              </c:numCache>
            </c:numRef>
          </c:val>
          <c:extLst xmlns:c16r2="http://schemas.microsoft.com/office/drawing/2015/06/char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Response!$C$21:$T$22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Apr-18</c:v>
                  </c:pt>
                  <c:pt idx="3">
                    <c:v>May-18</c:v>
                  </c:pt>
                  <c:pt idx="6">
                    <c:v>Jun-18</c:v>
                  </c:pt>
                  <c:pt idx="9">
                    <c:v>Jul-18</c:v>
                  </c:pt>
                  <c:pt idx="12">
                    <c:v>Aug-18</c:v>
                  </c:pt>
                  <c:pt idx="15">
                    <c:v>Sep-18</c:v>
                  </c:pt>
                </c:lvl>
              </c:multiLvlStrCache>
            </c:multiLvlStrRef>
          </c:cat>
          <c:val>
            <c:numRef>
              <c:f>Response!$C$44:$T$44</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Response!$C$21:$T$22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Apr-18</c:v>
                  </c:pt>
                  <c:pt idx="3">
                    <c:v>May-18</c:v>
                  </c:pt>
                  <c:pt idx="6">
                    <c:v>Jun-18</c:v>
                  </c:pt>
                  <c:pt idx="9">
                    <c:v>Jul-18</c:v>
                  </c:pt>
                  <c:pt idx="12">
                    <c:v>Aug-18</c:v>
                  </c:pt>
                  <c:pt idx="15">
                    <c:v>Sep-18</c:v>
                  </c:pt>
                </c:lvl>
              </c:multiLvlStrCache>
            </c:multiLvlStrRef>
          </c:cat>
          <c:val>
            <c:numRef>
              <c:f>Response!$C$45:$T$45</c:f>
              <c:numCache>
                <c:formatCode>_-* #,##0_-;\-* #,##0_-;_-* "-"??_-;_-@_-</c:formatCode>
                <c:ptCount val="18"/>
                <c:pt idx="0">
                  <c:v>225.922</c:v>
                </c:pt>
                <c:pt idx="1">
                  <c:v>190.672</c:v>
                </c:pt>
                <c:pt idx="2">
                  <c:v>111.76</c:v>
                </c:pt>
                <c:pt idx="3">
                  <c:v>235.45599999999999</c:v>
                </c:pt>
                <c:pt idx="4">
                  <c:v>198.86079999999998</c:v>
                </c:pt>
                <c:pt idx="5">
                  <c:v>120.956</c:v>
                </c:pt>
                <c:pt idx="6">
                  <c:v>228.49799999999999</c:v>
                </c:pt>
                <c:pt idx="7">
                  <c:v>192.779</c:v>
                </c:pt>
                <c:pt idx="8">
                  <c:v>100.66</c:v>
                </c:pt>
                <c:pt idx="9">
                  <c:v>82.286000000000001</c:v>
                </c:pt>
                <c:pt idx="10">
                  <c:v>53.050599999999996</c:v>
                </c:pt>
                <c:pt idx="11">
                  <c:v>0</c:v>
                </c:pt>
                <c:pt idx="12">
                  <c:v>84.286000000000001</c:v>
                </c:pt>
                <c:pt idx="13">
                  <c:v>53.050599999999996</c:v>
                </c:pt>
                <c:pt idx="14">
                  <c:v>0</c:v>
                </c:pt>
              </c:numCache>
            </c:numRef>
          </c:val>
          <c:extLst xmlns:c16r2="http://schemas.microsoft.com/office/drawing/2015/06/char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Response!$C$21:$T$22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Apr-18</c:v>
                  </c:pt>
                  <c:pt idx="3">
                    <c:v>May-18</c:v>
                  </c:pt>
                  <c:pt idx="6">
                    <c:v>Jun-18</c:v>
                  </c:pt>
                  <c:pt idx="9">
                    <c:v>Jul-18</c:v>
                  </c:pt>
                  <c:pt idx="12">
                    <c:v>Aug-18</c:v>
                  </c:pt>
                  <c:pt idx="15">
                    <c:v>Sep-18</c:v>
                  </c:pt>
                </c:lvl>
              </c:multiLvlStrCache>
            </c:multiLvlStrRef>
          </c:cat>
          <c:val>
            <c:numRef>
              <c:f>Response!$C$46:$T$46</c:f>
              <c:numCache>
                <c:formatCode>_-* #,##0_-;\-* #,##0_-;_-* "-"??_-;_-@_-</c:formatCode>
                <c:ptCount val="18"/>
                <c:pt idx="0">
                  <c:v>83.197559999999996</c:v>
                </c:pt>
                <c:pt idx="1">
                  <c:v>250.39447250000001</c:v>
                </c:pt>
                <c:pt idx="2">
                  <c:v>102.00756</c:v>
                </c:pt>
                <c:pt idx="3">
                  <c:v>125.42358</c:v>
                </c:pt>
                <c:pt idx="4">
                  <c:v>305.35553000000004</c:v>
                </c:pt>
                <c:pt idx="5">
                  <c:v>122.27358</c:v>
                </c:pt>
                <c:pt idx="6">
                  <c:v>137.73099999999999</c:v>
                </c:pt>
                <c:pt idx="7">
                  <c:v>336.12</c:v>
                </c:pt>
                <c:pt idx="8">
                  <c:v>143.881</c:v>
                </c:pt>
                <c:pt idx="9">
                  <c:v>121.842</c:v>
                </c:pt>
                <c:pt idx="10">
                  <c:v>353.32728000000003</c:v>
                </c:pt>
                <c:pt idx="11">
                  <c:v>111.977</c:v>
                </c:pt>
                <c:pt idx="12">
                  <c:v>149.09367499999999</c:v>
                </c:pt>
                <c:pt idx="13">
                  <c:v>341.976675</c:v>
                </c:pt>
                <c:pt idx="14">
                  <c:v>126.806675</c:v>
                </c:pt>
              </c:numCache>
            </c:numRef>
          </c:val>
          <c:extLst xmlns:c16r2="http://schemas.microsoft.com/office/drawing/2015/06/char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157410048"/>
        <c:axId val="157411584"/>
      </c:barChart>
      <c:catAx>
        <c:axId val="1574100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411584"/>
        <c:crosses val="autoZero"/>
        <c:auto val="1"/>
        <c:lblAlgn val="ctr"/>
        <c:lblOffset val="100"/>
        <c:noMultiLvlLbl val="0"/>
      </c:catAx>
      <c:valAx>
        <c:axId val="15741158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4100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Reactive!$C$3:$N$3</c:f>
              <c:numCache>
                <c:formatCode>0.00</c:formatCode>
                <c:ptCount val="12"/>
                <c:pt idx="0">
                  <c:v>6.2702793699999999</c:v>
                </c:pt>
                <c:pt idx="1">
                  <c:v>6.9502131499999997</c:v>
                </c:pt>
                <c:pt idx="2">
                  <c:v>7.2633594099999987</c:v>
                </c:pt>
                <c:pt idx="3">
                  <c:v>6.4550056199999988</c:v>
                </c:pt>
                <c:pt idx="4">
                  <c:v>6.5993920600000004</c:v>
                </c:pt>
              </c:numCache>
            </c:numRef>
          </c:val>
          <c:extLst xmlns:c16r2="http://schemas.microsoft.com/office/drawing/2015/06/char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Reactive!$C$4:$N$4</c:f>
              <c:numCache>
                <c:formatCode>0.00</c:formatCode>
                <c:ptCount val="12"/>
                <c:pt idx="0">
                  <c:v>6.9380100000000031E-3</c:v>
                </c:pt>
                <c:pt idx="1">
                  <c:v>6.9932999999999966E-3</c:v>
                </c:pt>
                <c:pt idx="2">
                  <c:v>4.7684999999999993E-3</c:v>
                </c:pt>
                <c:pt idx="3">
                  <c:v>5.8610499999999961E-3</c:v>
                </c:pt>
                <c:pt idx="4">
                  <c:v>7.7744799999999959E-3</c:v>
                </c:pt>
              </c:numCache>
            </c:numRef>
          </c:val>
          <c:extLst xmlns:c16r2="http://schemas.microsoft.com/office/drawing/2015/06/char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Reactive!$C$5:$N$5</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Reactive!$C$6:$N$6</c:f>
              <c:numCache>
                <c:formatCode>0.00</c:formatCode>
                <c:ptCount val="12"/>
                <c:pt idx="0">
                  <c:v>5.9100780390203389E-2</c:v>
                </c:pt>
                <c:pt idx="1">
                  <c:v>9.1576532025000004E-2</c:v>
                </c:pt>
                <c:pt idx="2">
                  <c:v>9.1576500000000019E-2</c:v>
                </c:pt>
                <c:pt idx="3">
                  <c:v>9.157647999999996E-2</c:v>
                </c:pt>
                <c:pt idx="4">
                  <c:v>8.8136207666672364E-2</c:v>
                </c:pt>
              </c:numCache>
            </c:numRef>
          </c:val>
          <c:extLst xmlns:c16r2="http://schemas.microsoft.com/office/drawing/2015/06/char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Reactive!$C$7:$N$7</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157635712"/>
        <c:axId val="157637248"/>
      </c:barChart>
      <c:dateAx>
        <c:axId val="1576357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637248"/>
        <c:crosses val="autoZero"/>
        <c:auto val="1"/>
        <c:lblOffset val="100"/>
        <c:baseTimeUnit val="months"/>
      </c:dateAx>
      <c:valAx>
        <c:axId val="157637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63571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Reactive!$C$11:$N$11</c:f>
              <c:numCache>
                <c:formatCode>#,##0</c:formatCode>
                <c:ptCount val="12"/>
                <c:pt idx="0">
                  <c:v>2115437.9499999997</c:v>
                </c:pt>
                <c:pt idx="1">
                  <c:v>2364237.4299999997</c:v>
                </c:pt>
                <c:pt idx="2">
                  <c:v>2412139.4499999997</c:v>
                </c:pt>
                <c:pt idx="3">
                  <c:v>2087880.8099999994</c:v>
                </c:pt>
                <c:pt idx="4">
                  <c:v>2105063.69</c:v>
                </c:pt>
              </c:numCache>
            </c:numRef>
          </c:val>
          <c:extLst xmlns:c16r2="http://schemas.microsoft.com/office/drawing/2015/06/char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Reactive!$C$12:$N$12</c:f>
              <c:numCache>
                <c:formatCode>#,##0</c:formatCode>
                <c:ptCount val="12"/>
                <c:pt idx="0">
                  <c:v>2489</c:v>
                </c:pt>
                <c:pt idx="1">
                  <c:v>2280</c:v>
                </c:pt>
                <c:pt idx="2">
                  <c:v>1517</c:v>
                </c:pt>
                <c:pt idx="3">
                  <c:v>1809</c:v>
                </c:pt>
                <c:pt idx="4">
                  <c:v>2376</c:v>
                </c:pt>
              </c:numCache>
            </c:numRef>
          </c:val>
          <c:extLst xmlns:c16r2="http://schemas.microsoft.com/office/drawing/2015/06/char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Reactive!$C$13:$N$13</c:f>
              <c:numCache>
                <c:formatCode>#,##0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Reactive!$C$14:$N$14</c:f>
              <c:numCache>
                <c:formatCode>#,##0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157683712"/>
        <c:axId val="157685248"/>
      </c:barChart>
      <c:dateAx>
        <c:axId val="1576837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685248"/>
        <c:crosses val="autoZero"/>
        <c:auto val="1"/>
        <c:lblOffset val="100"/>
        <c:baseTimeUnit val="months"/>
      </c:dateAx>
      <c:valAx>
        <c:axId val="157685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68371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Start'!$C$3:$N$3</c:f>
              <c:numCache>
                <c:formatCode>0.00</c:formatCode>
                <c:ptCount val="12"/>
                <c:pt idx="0">
                  <c:v>3.1310032699999994</c:v>
                </c:pt>
                <c:pt idx="1">
                  <c:v>3.31364306</c:v>
                </c:pt>
                <c:pt idx="2">
                  <c:v>3.0747221499999999</c:v>
                </c:pt>
                <c:pt idx="3">
                  <c:v>2.5927369800000006</c:v>
                </c:pt>
                <c:pt idx="4">
                  <c:v>3.0089964997999998</c:v>
                </c:pt>
              </c:numCache>
            </c:numRef>
          </c:val>
          <c:extLst xmlns:c16r2="http://schemas.microsoft.com/office/drawing/2015/06/char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Start'!$C$4:$N$4</c:f>
              <c:numCache>
                <c:formatCode>0.00</c:formatCode>
                <c:ptCount val="12"/>
                <c:pt idx="0">
                  <c:v>4.464690000000001E-2</c:v>
                </c:pt>
                <c:pt idx="1">
                  <c:v>3.2394960000000007E-2</c:v>
                </c:pt>
                <c:pt idx="2">
                  <c:v>4.9838400000000019E-2</c:v>
                </c:pt>
                <c:pt idx="3">
                  <c:v>4.8384780000000016E-2</c:v>
                </c:pt>
                <c:pt idx="4">
                  <c:v>5.149968000000002E-2</c:v>
                </c:pt>
              </c:numCache>
            </c:numRef>
          </c:val>
          <c:extLst xmlns:c16r2="http://schemas.microsoft.com/office/drawing/2015/06/char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(Commercial)</c:v>
                </c:pt>
              </c:strCache>
            </c:strRef>
          </c:tx>
          <c:spPr>
            <a:solidFill>
              <a:schemeClr val="accent3"/>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Start'!$C$5:$N$5</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(Commercial)</c:v>
                </c:pt>
              </c:strCache>
            </c:strRef>
          </c:tx>
          <c:spPr>
            <a:solidFill>
              <a:schemeClr val="accent4"/>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Start'!$C$6:$N$6</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Start'!$C$7:$N$7</c:f>
              <c:numCache>
                <c:formatCode>0.00</c:formatCode>
                <c:ptCount val="12"/>
                <c:pt idx="0">
                  <c:v>0</c:v>
                </c:pt>
                <c:pt idx="1">
                  <c:v>0.22357520396526012</c:v>
                </c:pt>
                <c:pt idx="2">
                  <c:v>0</c:v>
                </c:pt>
                <c:pt idx="3">
                  <c:v>0</c:v>
                </c:pt>
                <c:pt idx="4">
                  <c:v>0</c:v>
                </c:pt>
              </c:numCache>
            </c:numRef>
          </c:val>
          <c:extLst xmlns:c16r2="http://schemas.microsoft.com/office/drawing/2015/06/char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Start'!$C$8:$N$8</c:f>
              <c:numCache>
                <c:formatCode>0.00</c:formatCode>
                <c:ptCount val="12"/>
                <c:pt idx="0">
                  <c:v>0.19039999999999993</c:v>
                </c:pt>
                <c:pt idx="1">
                  <c:v>0.1008</c:v>
                </c:pt>
                <c:pt idx="2">
                  <c:v>0.1008</c:v>
                </c:pt>
                <c:pt idx="3">
                  <c:v>0.22399999999999989</c:v>
                </c:pt>
                <c:pt idx="4">
                  <c:v>0.32479999999999981</c:v>
                </c:pt>
              </c:numCache>
            </c:numRef>
          </c:val>
          <c:extLst xmlns:c16r2="http://schemas.microsoft.com/office/drawing/2015/06/char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(Commercial)</c:v>
                </c:pt>
              </c:strCache>
            </c:strRef>
          </c:tx>
          <c:spPr>
            <a:solidFill>
              <a:schemeClr val="accent1">
                <a:lumMod val="60000"/>
              </a:schemeClr>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Start'!$C$9:$N$9</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157907968"/>
        <c:axId val="157922048"/>
      </c:barChart>
      <c:dateAx>
        <c:axId val="1579079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22048"/>
        <c:crosses val="autoZero"/>
        <c:auto val="1"/>
        <c:lblOffset val="100"/>
        <c:baseTimeUnit val="months"/>
      </c:dateAx>
      <c:valAx>
        <c:axId val="157922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079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Reserves'!$C$3:$N$3</c:f>
              <c:numCache>
                <c:formatCode>0.00</c:formatCode>
                <c:ptCount val="12"/>
                <c:pt idx="0">
                  <c:v>9.1999999999999998E-2</c:v>
                </c:pt>
                <c:pt idx="1">
                  <c:v>5.1750160000000003E-2</c:v>
                </c:pt>
                <c:pt idx="2">
                  <c:v>6.8999999999999999E-3</c:v>
                </c:pt>
                <c:pt idx="3">
                  <c:v>6.6036659999999997E-2</c:v>
                </c:pt>
                <c:pt idx="4">
                  <c:v>0.1015595</c:v>
                </c:pt>
              </c:numCache>
            </c:numRef>
          </c:val>
          <c:extLst xmlns:c16r2="http://schemas.microsoft.com/office/drawing/2015/06/char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Reserves'!$C$4:$N$4</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Reserves'!$C$5:$N$5</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(Commercial)</c:v>
                </c:pt>
              </c:strCache>
            </c:strRef>
          </c:tx>
          <c:spPr>
            <a:solidFill>
              <a:schemeClr val="accent4"/>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Reserves'!$C$6:$N$6</c:f>
              <c:numCache>
                <c:formatCode>0.00</c:formatCode>
                <c:ptCount val="12"/>
                <c:pt idx="0">
                  <c:v>0</c:v>
                </c:pt>
                <c:pt idx="1">
                  <c:v>3.179284000000001E-2</c:v>
                </c:pt>
                <c:pt idx="2">
                  <c:v>3.8986970000000003E-2</c:v>
                </c:pt>
                <c:pt idx="3">
                  <c:v>0.11493933999999989</c:v>
                </c:pt>
                <c:pt idx="4">
                  <c:v>0.12400000000000008</c:v>
                </c:pt>
              </c:numCache>
            </c:numRef>
          </c:val>
          <c:extLst xmlns:c16r2="http://schemas.microsoft.com/office/drawing/2015/06/char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(Commercial)</c:v>
                </c:pt>
              </c:strCache>
            </c:strRef>
          </c:tx>
          <c:spPr>
            <a:solidFill>
              <a:schemeClr val="accent5"/>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Reserves'!$C$7:$N$7</c:f>
              <c:numCache>
                <c:formatCode>0.00</c:formatCode>
                <c:ptCount val="12"/>
                <c:pt idx="0">
                  <c:v>0.40813993999999998</c:v>
                </c:pt>
                <c:pt idx="1">
                  <c:v>0.41449966000000021</c:v>
                </c:pt>
                <c:pt idx="2">
                  <c:v>0.38514963999999996</c:v>
                </c:pt>
                <c:pt idx="3">
                  <c:v>0.43185171</c:v>
                </c:pt>
                <c:pt idx="4">
                  <c:v>0.45567308000000023</c:v>
                </c:pt>
              </c:numCache>
            </c:numRef>
          </c:val>
          <c:extLst xmlns:c16r2="http://schemas.microsoft.com/office/drawing/2015/06/char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Reserves'!$C$8:$N$8</c:f>
              <c:numCache>
                <c:formatCode>0.00</c:formatCode>
                <c:ptCount val="12"/>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Reserves'!$C$9:$N$9</c:f>
              <c:numCache>
                <c:formatCode>0.00</c:formatCode>
                <c:ptCount val="12"/>
                <c:pt idx="0">
                  <c:v>0.28598498999999999</c:v>
                </c:pt>
                <c:pt idx="1">
                  <c:v>0.4205025</c:v>
                </c:pt>
                <c:pt idx="2">
                  <c:v>0.39767002000000007</c:v>
                </c:pt>
                <c:pt idx="3">
                  <c:v>0.55676584000000007</c:v>
                </c:pt>
                <c:pt idx="4">
                  <c:v>0.56219499999999989</c:v>
                </c:pt>
              </c:numCache>
            </c:numRef>
          </c:val>
          <c:extLst xmlns:c16r2="http://schemas.microsoft.com/office/drawing/2015/06/char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158263552"/>
        <c:axId val="158273536"/>
      </c:barChart>
      <c:dateAx>
        <c:axId val="1582635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273536"/>
        <c:crosses val="autoZero"/>
        <c:auto val="1"/>
        <c:lblOffset val="100"/>
        <c:baseTimeUnit val="months"/>
      </c:dateAx>
      <c:valAx>
        <c:axId val="158273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2635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components'!$C$3:$N$3</c:f>
              <c:numCache>
                <c:formatCode>0.00</c:formatCode>
                <c:ptCount val="12"/>
                <c:pt idx="0">
                  <c:v>1.2242623439552804</c:v>
                </c:pt>
                <c:pt idx="1">
                  <c:v>1.1554973809042102</c:v>
                </c:pt>
                <c:pt idx="2">
                  <c:v>1.5962132534616604</c:v>
                </c:pt>
                <c:pt idx="3">
                  <c:v>1.5306640937823901</c:v>
                </c:pt>
                <c:pt idx="4">
                  <c:v>2.4512379637182602</c:v>
                </c:pt>
              </c:numCache>
            </c:numRef>
          </c:val>
          <c:extLst xmlns:c16r2="http://schemas.microsoft.com/office/drawing/2015/06/char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components'!$C$4:$N$4</c:f>
              <c:numCache>
                <c:formatCode>0.00</c:formatCode>
                <c:ptCount val="12"/>
                <c:pt idx="0">
                  <c:v>0</c:v>
                </c:pt>
                <c:pt idx="1">
                  <c:v>-0.10187188744483</c:v>
                </c:pt>
                <c:pt idx="2">
                  <c:v>-0.24659000149506999</c:v>
                </c:pt>
                <c:pt idx="3">
                  <c:v>-7.7968851847920004E-2</c:v>
                </c:pt>
                <c:pt idx="4">
                  <c:v>-0.21245181898009999</c:v>
                </c:pt>
              </c:numCache>
            </c:numRef>
          </c:val>
          <c:extLst xmlns:c16r2="http://schemas.microsoft.com/office/drawing/2015/06/char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components'!$C$5:$N$5</c:f>
              <c:numCache>
                <c:formatCode>0.00</c:formatCode>
                <c:ptCount val="12"/>
                <c:pt idx="0">
                  <c:v>0.94448482691244273</c:v>
                </c:pt>
                <c:pt idx="1">
                  <c:v>0.71385446570400912</c:v>
                </c:pt>
                <c:pt idx="2">
                  <c:v>0.71928069592069466</c:v>
                </c:pt>
                <c:pt idx="3">
                  <c:v>0.77428213057815842</c:v>
                </c:pt>
                <c:pt idx="4">
                  <c:v>0.79842769624553833</c:v>
                </c:pt>
              </c:numCache>
            </c:numRef>
          </c:val>
          <c:extLst xmlns:c16r2="http://schemas.microsoft.com/office/drawing/2015/06/char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components'!$C$6:$N$6</c:f>
              <c:numCache>
                <c:formatCode>0.00</c:formatCode>
                <c:ptCount val="12"/>
                <c:pt idx="0">
                  <c:v>-0.60872332599995271</c:v>
                </c:pt>
                <c:pt idx="1">
                  <c:v>-0.71576861300000993</c:v>
                </c:pt>
                <c:pt idx="2">
                  <c:v>-0.89810500599997289</c:v>
                </c:pt>
                <c:pt idx="3">
                  <c:v>-1.0201238300000017</c:v>
                </c:pt>
                <c:pt idx="4">
                  <c:v>-1.0032664750000819</c:v>
                </c:pt>
              </c:numCache>
            </c:numRef>
          </c:val>
          <c:extLst xmlns:c16r2="http://schemas.microsoft.com/office/drawing/2015/06/char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158357376"/>
        <c:axId val="158358912"/>
      </c:barChart>
      <c:dateAx>
        <c:axId val="1583573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358912"/>
        <c:crosses val="autoZero"/>
        <c:auto val="1"/>
        <c:lblOffset val="100"/>
        <c:baseTimeUnit val="months"/>
      </c:dateAx>
      <c:valAx>
        <c:axId val="158358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3573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total'!$C$3:$N$3</c:f>
              <c:numCache>
                <c:formatCode>0.00</c:formatCode>
                <c:ptCount val="12"/>
                <c:pt idx="0">
                  <c:v>-5.6785957729999996</c:v>
                </c:pt>
                <c:pt idx="1">
                  <c:v>-6.7129372250000001</c:v>
                </c:pt>
                <c:pt idx="2">
                  <c:v>-2.7477750240000005</c:v>
                </c:pt>
                <c:pt idx="3">
                  <c:v>-1.0514679629999979</c:v>
                </c:pt>
                <c:pt idx="4">
                  <c:v>-3.87615964</c:v>
                </c:pt>
              </c:numCache>
            </c:numRef>
          </c:val>
          <c:extLst xmlns:c16r2="http://schemas.microsoft.com/office/drawing/2015/06/char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total'!$C$4:$N$4</c:f>
              <c:numCache>
                <c:formatCode>0.00</c:formatCode>
                <c:ptCount val="12"/>
                <c:pt idx="0">
                  <c:v>2.5247661334635101</c:v>
                </c:pt>
                <c:pt idx="1">
                  <c:v>2.1541289291697701</c:v>
                </c:pt>
                <c:pt idx="2">
                  <c:v>0.87811925712420991</c:v>
                </c:pt>
                <c:pt idx="3">
                  <c:v>2.0482502831857996</c:v>
                </c:pt>
                <c:pt idx="4">
                  <c:v>2.3265504391165499</c:v>
                </c:pt>
              </c:numCache>
            </c:numRef>
          </c:val>
          <c:extLst xmlns:c16r2="http://schemas.microsoft.com/office/drawing/2015/06/char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total'!$C$5:$N$5</c:f>
              <c:numCache>
                <c:formatCode>0.00</c:formatCode>
                <c:ptCount val="12"/>
                <c:pt idx="0">
                  <c:v>0.32286934174843002</c:v>
                </c:pt>
                <c:pt idx="1">
                  <c:v>0.27555184856987003</c:v>
                </c:pt>
                <c:pt idx="2">
                  <c:v>0.17546622839419004</c:v>
                </c:pt>
                <c:pt idx="3">
                  <c:v>0.26642165132641005</c:v>
                </c:pt>
                <c:pt idx="4">
                  <c:v>0.19004781500724002</c:v>
                </c:pt>
              </c:numCache>
            </c:numRef>
          </c:val>
          <c:extLst xmlns:c16r2="http://schemas.microsoft.com/office/drawing/2015/06/char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total'!$C$6:$N$6</c:f>
              <c:numCache>
                <c:formatCode>0.00</c:formatCode>
                <c:ptCount val="12"/>
                <c:pt idx="0">
                  <c:v>1.4734573531744501</c:v>
                </c:pt>
                <c:pt idx="1">
                  <c:v>1.85205056967031</c:v>
                </c:pt>
                <c:pt idx="2">
                  <c:v>2.2817367201481504</c:v>
                </c:pt>
                <c:pt idx="3">
                  <c:v>2.4504704307037297</c:v>
                </c:pt>
                <c:pt idx="4">
                  <c:v>1.6095208025730097</c:v>
                </c:pt>
              </c:numCache>
            </c:numRef>
          </c:val>
          <c:extLst xmlns:c16r2="http://schemas.microsoft.com/office/drawing/2015/06/char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total'!$C$7:$N$7</c:f>
              <c:numCache>
                <c:formatCode>0.00</c:formatCode>
                <c:ptCount val="12"/>
                <c:pt idx="0">
                  <c:v>5.45173865115735</c:v>
                </c:pt>
                <c:pt idx="1">
                  <c:v>10.707757781391981</c:v>
                </c:pt>
                <c:pt idx="2">
                  <c:v>19.709365294323689</c:v>
                </c:pt>
                <c:pt idx="3">
                  <c:v>22.10209009502514</c:v>
                </c:pt>
                <c:pt idx="4">
                  <c:v>17.604186475795593</c:v>
                </c:pt>
              </c:numCache>
            </c:numRef>
          </c:val>
          <c:extLst xmlns:c16r2="http://schemas.microsoft.com/office/drawing/2015/06/char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total'!$C$8:$N$8</c:f>
              <c:numCache>
                <c:formatCode>0.00</c:formatCode>
                <c:ptCount val="12"/>
                <c:pt idx="0">
                  <c:v>13.204742743549758</c:v>
                </c:pt>
                <c:pt idx="1">
                  <c:v>1.3391234332535</c:v>
                </c:pt>
                <c:pt idx="2">
                  <c:v>7.2114353994648894</c:v>
                </c:pt>
                <c:pt idx="3">
                  <c:v>0.80874022866837991</c:v>
                </c:pt>
                <c:pt idx="4">
                  <c:v>1.3778031366959</c:v>
                </c:pt>
              </c:numCache>
            </c:numRef>
          </c:val>
          <c:extLst xmlns:c16r2="http://schemas.microsoft.com/office/drawing/2015/06/char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total'!$C$9:$N$9</c:f>
              <c:numCache>
                <c:formatCode>0.00</c:formatCode>
                <c:ptCount val="12"/>
                <c:pt idx="0">
                  <c:v>8.0211684147850001E-2</c:v>
                </c:pt>
                <c:pt idx="1">
                  <c:v>1.5488695883422599</c:v>
                </c:pt>
                <c:pt idx="2">
                  <c:v>4.7560992855554991</c:v>
                </c:pt>
                <c:pt idx="3">
                  <c:v>0.23373614411699001</c:v>
                </c:pt>
                <c:pt idx="4">
                  <c:v>1.2566593742088501</c:v>
                </c:pt>
              </c:numCache>
            </c:numRef>
          </c:val>
          <c:extLst xmlns:c16r2="http://schemas.microsoft.com/office/drawing/2015/06/char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total'!$C$10:$N$10</c:f>
              <c:numCache>
                <c:formatCode>0.00</c:formatCode>
                <c:ptCount val="12"/>
                <c:pt idx="0">
                  <c:v>0.23059737237614999</c:v>
                </c:pt>
                <c:pt idx="1">
                  <c:v>8.3770135558110012E-2</c:v>
                </c:pt>
                <c:pt idx="2">
                  <c:v>7.4540071759729987E-2</c:v>
                </c:pt>
                <c:pt idx="3">
                  <c:v>1.8364432173050001E-2</c:v>
                </c:pt>
                <c:pt idx="4">
                  <c:v>0.12047343364923001</c:v>
                </c:pt>
              </c:numCache>
            </c:numRef>
          </c:val>
          <c:extLst xmlns:c16r2="http://schemas.microsoft.com/office/drawing/2015/06/char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total'!$C$11:$N$11</c:f>
              <c:numCache>
                <c:formatCode>0.00</c:formatCode>
                <c:ptCount val="12"/>
                <c:pt idx="0">
                  <c:v>1.0596106989192298</c:v>
                </c:pt>
                <c:pt idx="1">
                  <c:v>0.98719354003866</c:v>
                </c:pt>
                <c:pt idx="2">
                  <c:v>0.8388736270945798</c:v>
                </c:pt>
                <c:pt idx="3">
                  <c:v>0.81654164262496998</c:v>
                </c:pt>
                <c:pt idx="4">
                  <c:v>0.90959061729735002</c:v>
                </c:pt>
              </c:numCache>
            </c:numRef>
          </c:val>
          <c:extLst xmlns:c16r2="http://schemas.microsoft.com/office/drawing/2015/06/char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total'!$C$12:$N$12</c:f>
              <c:numCache>
                <c:formatCode>0.00</c:formatCode>
                <c:ptCount val="12"/>
                <c:pt idx="0">
                  <c:v>0.93277580311649999</c:v>
                </c:pt>
                <c:pt idx="1">
                  <c:v>1.3641451570712997</c:v>
                </c:pt>
                <c:pt idx="2">
                  <c:v>1.0084516969542601</c:v>
                </c:pt>
                <c:pt idx="3">
                  <c:v>1.5448819072796698</c:v>
                </c:pt>
                <c:pt idx="4">
                  <c:v>1.5264320098429998</c:v>
                </c:pt>
              </c:numCache>
            </c:numRef>
          </c:val>
          <c:extLst xmlns:c16r2="http://schemas.microsoft.com/office/drawing/2015/06/char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total'!$C$13:$N$13</c:f>
              <c:numCache>
                <c:formatCode>0.00</c:formatCode>
                <c:ptCount val="12"/>
                <c:pt idx="0">
                  <c:v>1.2242623439552804</c:v>
                </c:pt>
                <c:pt idx="1">
                  <c:v>1.1554973809042102</c:v>
                </c:pt>
                <c:pt idx="2">
                  <c:v>1.5962132534616604</c:v>
                </c:pt>
                <c:pt idx="3">
                  <c:v>1.5306640937823901</c:v>
                </c:pt>
                <c:pt idx="4">
                  <c:v>2.4512379637182602</c:v>
                </c:pt>
              </c:numCache>
            </c:numRef>
          </c:val>
          <c:extLst xmlns:c16r2="http://schemas.microsoft.com/office/drawing/2015/06/char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112038272"/>
        <c:axId val="112039808"/>
      </c:barChart>
      <c:dateAx>
        <c:axId val="112038272"/>
        <c:scaling>
          <c:orientation val="minMax"/>
        </c:scaling>
        <c:delete val="0"/>
        <c:axPos val="b"/>
        <c:numFmt formatCode="mmm\-yy" sourceLinked="1"/>
        <c:majorTickMark val="out"/>
        <c:minorTickMark val="none"/>
        <c:tickLblPos val="nextTo"/>
        <c:crossAx val="112039808"/>
        <c:crosses val="autoZero"/>
        <c:auto val="1"/>
        <c:lblOffset val="100"/>
        <c:baseTimeUnit val="months"/>
      </c:dateAx>
      <c:valAx>
        <c:axId val="112039808"/>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112038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total'!$C$19:$N$19</c:f>
              <c:numCache>
                <c:formatCode>#,##0</c:formatCode>
                <c:ptCount val="12"/>
                <c:pt idx="0">
                  <c:v>-234870.38700000002</c:v>
                </c:pt>
                <c:pt idx="1">
                  <c:v>-214304.06299999999</c:v>
                </c:pt>
                <c:pt idx="2">
                  <c:v>-116048.56600000001</c:v>
                </c:pt>
                <c:pt idx="3">
                  <c:v>-94894.685999999987</c:v>
                </c:pt>
                <c:pt idx="4">
                  <c:v>-150203.389</c:v>
                </c:pt>
              </c:numCache>
            </c:numRef>
          </c:val>
          <c:extLst xmlns:c16r2="http://schemas.microsoft.com/office/drawing/2015/06/char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total'!$C$20:$N$20</c:f>
              <c:numCache>
                <c:formatCode>#,##0</c:formatCode>
                <c:ptCount val="12"/>
                <c:pt idx="0">
                  <c:v>104650.30700000002</c:v>
                </c:pt>
                <c:pt idx="1">
                  <c:v>86343.331999999995</c:v>
                </c:pt>
                <c:pt idx="2">
                  <c:v>46448.119999999995</c:v>
                </c:pt>
                <c:pt idx="3">
                  <c:v>89197.719999999987</c:v>
                </c:pt>
                <c:pt idx="4">
                  <c:v>69832.285000000003</c:v>
                </c:pt>
              </c:numCache>
            </c:numRef>
          </c:val>
          <c:extLst xmlns:c16r2="http://schemas.microsoft.com/office/drawing/2015/06/char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total'!$C$21:$N$21</c:f>
              <c:numCache>
                <c:formatCode>#,##0</c:formatCode>
                <c:ptCount val="12"/>
                <c:pt idx="0">
                  <c:v>4612.4920000000002</c:v>
                </c:pt>
                <c:pt idx="1">
                  <c:v>4633.7330000000002</c:v>
                </c:pt>
                <c:pt idx="2">
                  <c:v>3483.6669999999999</c:v>
                </c:pt>
                <c:pt idx="3">
                  <c:v>5105.0009999999993</c:v>
                </c:pt>
                <c:pt idx="4">
                  <c:v>4767.3319999999994</c:v>
                </c:pt>
              </c:numCache>
            </c:numRef>
          </c:val>
          <c:extLst xmlns:c16r2="http://schemas.microsoft.com/office/drawing/2015/06/char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total'!$C$22:$N$22</c:f>
              <c:numCache>
                <c:formatCode>#,##0</c:formatCode>
                <c:ptCount val="12"/>
                <c:pt idx="0">
                  <c:v>189987.66199999998</c:v>
                </c:pt>
                <c:pt idx="1">
                  <c:v>228193.45799999996</c:v>
                </c:pt>
                <c:pt idx="2">
                  <c:v>356745.61799999996</c:v>
                </c:pt>
                <c:pt idx="3">
                  <c:v>370512.647</c:v>
                </c:pt>
                <c:pt idx="4">
                  <c:v>310911.84499999997</c:v>
                </c:pt>
              </c:numCache>
            </c:numRef>
          </c:val>
          <c:extLst xmlns:c16r2="http://schemas.microsoft.com/office/drawing/2015/06/char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total'!$C$23:$N$23</c:f>
              <c:numCache>
                <c:formatCode>#,##0</c:formatCode>
                <c:ptCount val="12"/>
                <c:pt idx="0">
                  <c:v>239416.11900000004</c:v>
                </c:pt>
                <c:pt idx="1">
                  <c:v>467633.48099999997</c:v>
                </c:pt>
                <c:pt idx="2">
                  <c:v>723601.99699999986</c:v>
                </c:pt>
                <c:pt idx="3">
                  <c:v>659999.26399999997</c:v>
                </c:pt>
                <c:pt idx="4">
                  <c:v>585561.53</c:v>
                </c:pt>
              </c:numCache>
            </c:numRef>
          </c:val>
          <c:extLst xmlns:c16r2="http://schemas.microsoft.com/office/drawing/2015/06/char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total'!$C$24:$N$24</c:f>
              <c:numCache>
                <c:formatCode>#,##0</c:formatCode>
                <c:ptCount val="12"/>
                <c:pt idx="0">
                  <c:v>166661.80100000001</c:v>
                </c:pt>
                <c:pt idx="1">
                  <c:v>22779.785</c:v>
                </c:pt>
                <c:pt idx="2">
                  <c:v>73651.156999999992</c:v>
                </c:pt>
                <c:pt idx="3">
                  <c:v>20934.861000000001</c:v>
                </c:pt>
                <c:pt idx="4">
                  <c:v>20713.21</c:v>
                </c:pt>
              </c:numCache>
            </c:numRef>
          </c:val>
          <c:extLst xmlns:c16r2="http://schemas.microsoft.com/office/drawing/2015/06/char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total'!$C$25:$N$25</c:f>
              <c:numCache>
                <c:formatCode>#,##0</c:formatCode>
                <c:ptCount val="12"/>
                <c:pt idx="0">
                  <c:v>3005.42</c:v>
                </c:pt>
                <c:pt idx="1">
                  <c:v>39299.046999999999</c:v>
                </c:pt>
                <c:pt idx="2">
                  <c:v>80675.399000000005</c:v>
                </c:pt>
                <c:pt idx="3">
                  <c:v>4154.3240000000005</c:v>
                </c:pt>
                <c:pt idx="4">
                  <c:v>21175.088000000003</c:v>
                </c:pt>
              </c:numCache>
            </c:numRef>
          </c:val>
          <c:extLst xmlns:c16r2="http://schemas.microsoft.com/office/drawing/2015/06/char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total'!$C$26:$N$26</c:f>
              <c:numCache>
                <c:formatCode>#,##0</c:formatCode>
                <c:ptCount val="12"/>
                <c:pt idx="0">
                  <c:v>-7746.0359999999982</c:v>
                </c:pt>
                <c:pt idx="1">
                  <c:v>-2620.02</c:v>
                </c:pt>
                <c:pt idx="2">
                  <c:v>-1634.1059999999998</c:v>
                </c:pt>
                <c:pt idx="3">
                  <c:v>-815.57399999999996</c:v>
                </c:pt>
                <c:pt idx="4">
                  <c:v>-6190.2890000000007</c:v>
                </c:pt>
              </c:numCache>
            </c:numRef>
          </c:val>
          <c:extLst xmlns:c16r2="http://schemas.microsoft.com/office/drawing/2015/06/char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total'!$C$27:$N$27</c:f>
              <c:numCache>
                <c:formatCode>#,##0</c:formatCode>
                <c:ptCount val="12"/>
                <c:pt idx="0">
                  <c:v>25017.764000000003</c:v>
                </c:pt>
                <c:pt idx="1">
                  <c:v>23446.991000000009</c:v>
                </c:pt>
                <c:pt idx="2">
                  <c:v>27324.694000000003</c:v>
                </c:pt>
                <c:pt idx="3">
                  <c:v>26432.097999999998</c:v>
                </c:pt>
                <c:pt idx="4">
                  <c:v>24523.507000000005</c:v>
                </c:pt>
              </c:numCache>
            </c:numRef>
          </c:val>
          <c:extLst xmlns:c16r2="http://schemas.microsoft.com/office/drawing/2015/06/char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total'!$C$28:$N$28</c:f>
              <c:numCache>
                <c:formatCode>#,##0</c:formatCode>
                <c:ptCount val="12"/>
                <c:pt idx="0">
                  <c:v>118700.29000000002</c:v>
                </c:pt>
                <c:pt idx="1">
                  <c:v>163141.48899999997</c:v>
                </c:pt>
                <c:pt idx="2">
                  <c:v>84190.90399999998</c:v>
                </c:pt>
                <c:pt idx="3">
                  <c:v>155218.766</c:v>
                </c:pt>
                <c:pt idx="4">
                  <c:v>123418.023</c:v>
                </c:pt>
              </c:numCache>
            </c:numRef>
          </c:val>
          <c:extLst xmlns:c16r2="http://schemas.microsoft.com/office/drawing/2015/06/char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total'!$C$29:$N$29</c:f>
              <c:numCache>
                <c:formatCode>#,##0</c:formatCode>
                <c:ptCount val="12"/>
                <c:pt idx="0">
                  <c:v>-188068.98399999994</c:v>
                </c:pt>
                <c:pt idx="1">
                  <c:v>-130123.519</c:v>
                </c:pt>
                <c:pt idx="2">
                  <c:v>-34394.325999999994</c:v>
                </c:pt>
                <c:pt idx="3">
                  <c:v>-101372.80499999999</c:v>
                </c:pt>
                <c:pt idx="4">
                  <c:v>-187150.18800000002</c:v>
                </c:pt>
              </c:numCache>
            </c:numRef>
          </c:val>
          <c:extLst xmlns:c16r2="http://schemas.microsoft.com/office/drawing/2015/06/char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112828800"/>
        <c:axId val="112830336"/>
      </c:barChart>
      <c:dateAx>
        <c:axId val="112828800"/>
        <c:scaling>
          <c:orientation val="minMax"/>
        </c:scaling>
        <c:delete val="0"/>
        <c:axPos val="b"/>
        <c:numFmt formatCode="mmm\-yy" sourceLinked="1"/>
        <c:majorTickMark val="out"/>
        <c:minorTickMark val="none"/>
        <c:tickLblPos val="nextTo"/>
        <c:crossAx val="112830336"/>
        <c:crosses val="autoZero"/>
        <c:auto val="1"/>
        <c:lblOffset val="100"/>
        <c:baseTimeUnit val="months"/>
      </c:dateAx>
      <c:valAx>
        <c:axId val="112830336"/>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1128288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Total'!$C$3:$N$3</c:f>
              <c:numCache>
                <c:formatCode>0.00</c:formatCode>
                <c:ptCount val="12"/>
                <c:pt idx="0">
                  <c:v>10.079012929999589</c:v>
                </c:pt>
                <c:pt idx="1">
                  <c:v>10.848154879999823</c:v>
                </c:pt>
                <c:pt idx="2">
                  <c:v>10.437259849189756</c:v>
                </c:pt>
                <c:pt idx="3">
                  <c:v>8.9577684100000035</c:v>
                </c:pt>
                <c:pt idx="4">
                  <c:v>9.0371212280000019</c:v>
                </c:pt>
              </c:numCache>
            </c:numRef>
          </c:val>
          <c:extLst xmlns:c16r2="http://schemas.microsoft.com/office/drawing/2015/06/char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Total'!$C$4:$N$4</c:f>
              <c:numCache>
                <c:formatCode>0.00</c:formatCode>
                <c:ptCount val="12"/>
                <c:pt idx="0">
                  <c:v>5.3843252100000001</c:v>
                </c:pt>
                <c:pt idx="1">
                  <c:v>5.4367516499999988</c:v>
                </c:pt>
                <c:pt idx="2">
                  <c:v>5.2139741590000011</c:v>
                </c:pt>
                <c:pt idx="3">
                  <c:v>6.7201451499999996</c:v>
                </c:pt>
                <c:pt idx="4">
                  <c:v>7.307018160000001</c:v>
                </c:pt>
              </c:numCache>
            </c:numRef>
          </c:val>
          <c:extLst xmlns:c16r2="http://schemas.microsoft.com/office/drawing/2015/06/char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Total'!$C$5:$N$5</c:f>
              <c:numCache>
                <c:formatCode>0.00</c:formatCode>
                <c:ptCount val="12"/>
                <c:pt idx="0">
                  <c:v>5.7724847700000002</c:v>
                </c:pt>
                <c:pt idx="1">
                  <c:v>6.7632928600000009</c:v>
                </c:pt>
                <c:pt idx="2">
                  <c:v>6.4696123500000002</c:v>
                </c:pt>
                <c:pt idx="3">
                  <c:v>7.0940886200000008</c:v>
                </c:pt>
                <c:pt idx="4">
                  <c:v>6.4674111700000001</c:v>
                </c:pt>
              </c:numCache>
            </c:numRef>
          </c:val>
          <c:extLst xmlns:c16r2="http://schemas.microsoft.com/office/drawing/2015/06/char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Total'!$C$6:$N$6</c:f>
              <c:numCache>
                <c:formatCode>0.00</c:formatCode>
                <c:ptCount val="12"/>
                <c:pt idx="0">
                  <c:v>0.78612493000000017</c:v>
                </c:pt>
                <c:pt idx="1">
                  <c:v>0.91854516000000008</c:v>
                </c:pt>
                <c:pt idx="2">
                  <c:v>0.82870663</c:v>
                </c:pt>
                <c:pt idx="3">
                  <c:v>1.1695935499999999</c:v>
                </c:pt>
                <c:pt idx="4">
                  <c:v>1.2434275799999999</c:v>
                </c:pt>
              </c:numCache>
            </c:numRef>
          </c:val>
          <c:extLst xmlns:c16r2="http://schemas.microsoft.com/office/drawing/2015/06/char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Total'!$C$7:$N$7</c:f>
              <c:numCache>
                <c:formatCode>0.00</c:formatCode>
                <c:ptCount val="12"/>
                <c:pt idx="0">
                  <c:v>3.3660501699999998</c:v>
                </c:pt>
                <c:pt idx="1">
                  <c:v>3.6704132239652592</c:v>
                </c:pt>
                <c:pt idx="2">
                  <c:v>3.2253605499999995</c:v>
                </c:pt>
                <c:pt idx="3">
                  <c:v>2.8651217599999992</c:v>
                </c:pt>
                <c:pt idx="4">
                  <c:v>3.3852961797999992</c:v>
                </c:pt>
              </c:numCache>
            </c:numRef>
          </c:val>
          <c:extLst xmlns:c16r2="http://schemas.microsoft.com/office/drawing/2015/06/char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Total'!$C$8:$N$8</c:f>
              <c:numCache>
                <c:formatCode>0.00</c:formatCode>
                <c:ptCount val="12"/>
                <c:pt idx="0">
                  <c:v>6.3363181603902037</c:v>
                </c:pt>
                <c:pt idx="1">
                  <c:v>7.0487829820249992</c:v>
                </c:pt>
                <c:pt idx="2">
                  <c:v>7.3597044099999982</c:v>
                </c:pt>
                <c:pt idx="3">
                  <c:v>6.5524431499999993</c:v>
                </c:pt>
                <c:pt idx="4">
                  <c:v>6.6953027476666707</c:v>
                </c:pt>
              </c:numCache>
            </c:numRef>
          </c:val>
          <c:extLst xmlns:c16r2="http://schemas.microsoft.com/office/drawing/2015/06/char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Total'!$C$9:$N$9</c:f>
              <c:numCache>
                <c:formatCode>0.00</c:formatCode>
                <c:ptCount val="12"/>
                <c:pt idx="0">
                  <c:v>2.7400137846400008</c:v>
                </c:pt>
                <c:pt idx="1">
                  <c:v>0.63853029412799978</c:v>
                </c:pt>
                <c:pt idx="2">
                  <c:v>3.7703722351393254</c:v>
                </c:pt>
                <c:pt idx="3">
                  <c:v>0.19321358372800002</c:v>
                </c:pt>
                <c:pt idx="4">
                  <c:v>0.33957666412799992</c:v>
                </c:pt>
              </c:numCache>
            </c:numRef>
          </c:val>
          <c:extLst xmlns:c16r2="http://schemas.microsoft.com/office/drawing/2015/06/char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Total'!$C$10:$N$10</c:f>
              <c:numCache>
                <c:formatCode>0.00</c:formatCode>
                <c:ptCount val="12"/>
                <c:pt idx="0">
                  <c:v>0.79709770691244231</c:v>
                </c:pt>
                <c:pt idx="1">
                  <c:v>0.71385446570400912</c:v>
                </c:pt>
                <c:pt idx="2">
                  <c:v>0.7192806959206951</c:v>
                </c:pt>
                <c:pt idx="3">
                  <c:v>0.77428213057815798</c:v>
                </c:pt>
                <c:pt idx="4">
                  <c:v>0.79842769624553855</c:v>
                </c:pt>
              </c:numCache>
            </c:numRef>
          </c:val>
          <c:extLst xmlns:c16r2="http://schemas.microsoft.com/office/drawing/2015/06/char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Total'!$C$11:$N$11</c:f>
              <c:numCache>
                <c:formatCode>0.00</c:formatCode>
                <c:ptCount val="12"/>
                <c:pt idx="0">
                  <c:v>2.2512000000000001E-4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Total'!$C$12:$N$12</c:f>
              <c:numCache>
                <c:formatCode>0.00</c:formatCode>
                <c:ptCount val="12"/>
                <c:pt idx="0">
                  <c:v>0.14716199999999999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113019904"/>
        <c:axId val="113021696"/>
      </c:barChart>
      <c:dateAx>
        <c:axId val="113019904"/>
        <c:scaling>
          <c:orientation val="minMax"/>
        </c:scaling>
        <c:delete val="0"/>
        <c:axPos val="b"/>
        <c:numFmt formatCode="mmm\-yy" sourceLinked="1"/>
        <c:majorTickMark val="out"/>
        <c:minorTickMark val="none"/>
        <c:tickLblPos val="nextTo"/>
        <c:crossAx val="113021696"/>
        <c:crosses val="autoZero"/>
        <c:auto val="1"/>
        <c:lblOffset val="100"/>
        <c:baseTimeUnit val="months"/>
      </c:dateAx>
      <c:valAx>
        <c:axId val="1130216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11301990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1-9E4E-4862-B258-1DDAEB7E56F6}"/>
              </c:ext>
            </c:extLst>
          </c:dPt>
          <c:dPt>
            <c:idx val="2"/>
            <c:bubble3D val="0"/>
            <c:explosion val="10"/>
            <c:extLst xmlns:c16r2="http://schemas.microsoft.com/office/drawing/2015/06/chart">
              <c:ext xmlns:c16="http://schemas.microsoft.com/office/drawing/2014/chart" uri="{C3380CC4-5D6E-409C-BE32-E72D297353CC}">
                <c16:uniqueId val="{00000003-9E4E-4862-B258-1DDAEB7E56F6}"/>
              </c:ext>
            </c:extLst>
          </c:dPt>
          <c:dPt>
            <c:idx val="4"/>
            <c:bubble3D val="0"/>
            <c:explosion val="15"/>
            <c:extLst xmlns:c16r2="http://schemas.microsoft.com/office/drawing/2015/06/char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Total'!$G$16:$G$19</c:f>
              <c:numCache>
                <c:formatCode>0.00</c:formatCode>
                <c:ptCount val="4"/>
                <c:pt idx="0">
                  <c:v>7.8769944499999998</c:v>
                </c:pt>
                <c:pt idx="1">
                  <c:v>14.602873685840208</c:v>
                </c:pt>
                <c:pt idx="2">
                  <c:v>12.535270850000002</c:v>
                </c:pt>
                <c:pt idx="3">
                  <c:v>0</c:v>
                </c:pt>
              </c:numCache>
            </c:numRef>
          </c:val>
          <c:extLst xmlns:c16r2="http://schemas.microsoft.com/office/drawing/2015/06/char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9399720145392"/>
          <c:y val="4.051565377532228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Trades!$C$9:$N$9</c:f>
              <c:numCache>
                <c:formatCode>#,##0.0</c:formatCode>
                <c:ptCount val="12"/>
                <c:pt idx="0">
                  <c:v>0.30311290000000002</c:v>
                </c:pt>
                <c:pt idx="1">
                  <c:v>1.6994655599999999</c:v>
                </c:pt>
                <c:pt idx="2">
                  <c:v>3.281732232</c:v>
                </c:pt>
                <c:pt idx="3">
                  <c:v>2.4576692499999999</c:v>
                </c:pt>
                <c:pt idx="4">
                  <c:v>2.1458672569999999</c:v>
                </c:pt>
              </c:numCache>
            </c:numRef>
          </c:val>
          <c:extLst xmlns:c16r2="http://schemas.microsoft.com/office/drawing/2015/06/char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Trades!$C$10:$N$10</c:f>
              <c:numCache>
                <c:formatCode>#,##0.0</c:formatCode>
                <c:ptCount val="12"/>
                <c:pt idx="0">
                  <c:v>3.9408755688000001</c:v>
                </c:pt>
                <c:pt idx="1">
                  <c:v>10.9971745</c:v>
                </c:pt>
                <c:pt idx="2">
                  <c:v>13.11942185</c:v>
                </c:pt>
                <c:pt idx="3">
                  <c:v>14.199445320000001</c:v>
                </c:pt>
                <c:pt idx="4">
                  <c:v>13.846514446</c:v>
                </c:pt>
              </c:numCache>
            </c:numRef>
          </c:val>
          <c:extLst xmlns:c16r2="http://schemas.microsoft.com/office/drawing/2015/06/char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113096960"/>
        <c:axId val="113102848"/>
      </c:barChart>
      <c:dateAx>
        <c:axId val="1130969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102848"/>
        <c:crosses val="autoZero"/>
        <c:auto val="1"/>
        <c:lblOffset val="100"/>
        <c:baseTimeUnit val="months"/>
      </c:dateAx>
      <c:valAx>
        <c:axId val="113102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4.5428848207854151E-2"/>
              <c:y val="0.30179898783370307"/>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969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Trades!$C$3:$N$3</c:f>
              <c:numCache>
                <c:formatCode>0.00</c:formatCode>
                <c:ptCount val="12"/>
                <c:pt idx="0">
                  <c:v>22190</c:v>
                </c:pt>
                <c:pt idx="1">
                  <c:v>73582.5</c:v>
                </c:pt>
                <c:pt idx="2">
                  <c:v>139079.5</c:v>
                </c:pt>
                <c:pt idx="3">
                  <c:v>119046.5</c:v>
                </c:pt>
                <c:pt idx="4">
                  <c:v>126069</c:v>
                </c:pt>
              </c:numCache>
            </c:numRef>
          </c:val>
          <c:extLst xmlns:c16r2="http://schemas.microsoft.com/office/drawing/2015/06/char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Trades!$C$4:$N$4</c:f>
              <c:numCache>
                <c:formatCode>0.00</c:formatCode>
                <c:ptCount val="12"/>
                <c:pt idx="0">
                  <c:v>116182</c:v>
                </c:pt>
                <c:pt idx="1">
                  <c:v>281479.5</c:v>
                </c:pt>
                <c:pt idx="2">
                  <c:v>231333.4</c:v>
                </c:pt>
                <c:pt idx="3">
                  <c:v>309497</c:v>
                </c:pt>
                <c:pt idx="4">
                  <c:v>306662.2</c:v>
                </c:pt>
              </c:numCache>
            </c:numRef>
          </c:val>
          <c:extLst xmlns:c16r2="http://schemas.microsoft.com/office/drawing/2015/06/char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113223552"/>
        <c:axId val="113225088"/>
      </c:barChart>
      <c:dateAx>
        <c:axId val="1132235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25088"/>
        <c:crosses val="autoZero"/>
        <c:auto val="1"/>
        <c:lblOffset val="100"/>
        <c:baseTimeUnit val="months"/>
      </c:dateAx>
      <c:valAx>
        <c:axId val="113225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2235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373206</xdr:colOff>
      <xdr:row>47</xdr:row>
      <xdr:rowOff>31170</xdr:rowOff>
    </xdr:from>
    <xdr:to>
      <xdr:col>43</xdr:col>
      <xdr:colOff>138545</xdr:colOff>
      <xdr:row>80</xdr:row>
      <xdr:rowOff>17317</xdr:rowOff>
    </xdr:to>
    <xdr:graphicFrame macro="">
      <xdr:nvGraphicFramePr>
        <xdr:cNvPr id="6" name="Chart 5">
          <a:extLst>
            <a:ext uri="{FF2B5EF4-FFF2-40B4-BE49-F238E27FC236}">
              <a16:creationId xmlns=""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71105</xdr:colOff>
      <xdr:row>0</xdr:row>
      <xdr:rowOff>0</xdr:rowOff>
    </xdr:from>
    <xdr:to>
      <xdr:col>22</xdr:col>
      <xdr:colOff>73346</xdr:colOff>
      <xdr:row>20</xdr:row>
      <xdr:rowOff>152401</xdr:rowOff>
    </xdr:to>
    <xdr:graphicFrame macro="">
      <xdr:nvGraphicFramePr>
        <xdr:cNvPr id="2" name="Chart 1">
          <a:extLst>
            <a:ext uri="{FF2B5EF4-FFF2-40B4-BE49-F238E27FC236}">
              <a16:creationId xmlns=""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26487</xdr:colOff>
      <xdr:row>22</xdr:row>
      <xdr:rowOff>74975</xdr:rowOff>
    </xdr:from>
    <xdr:to>
      <xdr:col>23</xdr:col>
      <xdr:colOff>463518</xdr:colOff>
      <xdr:row>42</xdr:row>
      <xdr:rowOff>181111</xdr:rowOff>
    </xdr:to>
    <xdr:graphicFrame macro="">
      <xdr:nvGraphicFramePr>
        <xdr:cNvPr id="3" name="Chart 2">
          <a:extLst>
            <a:ext uri="{FF2B5EF4-FFF2-40B4-BE49-F238E27FC236}">
              <a16:creationId xmlns=""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285751</xdr:colOff>
      <xdr:row>0</xdr:row>
      <xdr:rowOff>0</xdr:rowOff>
    </xdr:from>
    <xdr:to>
      <xdr:col>22</xdr:col>
      <xdr:colOff>145598</xdr:colOff>
      <xdr:row>20</xdr:row>
      <xdr:rowOff>13607</xdr:rowOff>
    </xdr:to>
    <xdr:graphicFrame macro="">
      <xdr:nvGraphicFramePr>
        <xdr:cNvPr id="2" name="Chart 1">
          <a:extLst>
            <a:ext uri="{FF2B5EF4-FFF2-40B4-BE49-F238E27FC236}">
              <a16:creationId xmlns=""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1580028</xdr:colOff>
      <xdr:row>19</xdr:row>
      <xdr:rowOff>123265</xdr:rowOff>
    </xdr:from>
    <xdr:to>
      <xdr:col>14</xdr:col>
      <xdr:colOff>190499</xdr:colOff>
      <xdr:row>37</xdr:row>
      <xdr:rowOff>33617</xdr:rowOff>
    </xdr:to>
    <xdr:graphicFrame macro="">
      <xdr:nvGraphicFramePr>
        <xdr:cNvPr id="4" name="Chart 3">
          <a:extLst>
            <a:ext uri="{FF2B5EF4-FFF2-40B4-BE49-F238E27FC236}">
              <a16:creationId xmlns=""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sheetData>
      <sheetData sheetId="1" refreshError="1"/>
      <sheetData sheetId="2">
        <row r="3">
          <cell r="J3">
            <v>43191</v>
          </cell>
        </row>
        <row r="4">
          <cell r="J4">
            <v>43297</v>
          </cell>
        </row>
      </sheetData>
      <sheetData sheetId="3" refreshError="1"/>
      <sheetData sheetId="4" refreshError="1"/>
      <sheetData sheetId="5" refreshError="1"/>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refreshError="1"/>
      <sheetData sheetId="9">
        <row r="58">
          <cell r="L58">
            <v>1.7246258699999999</v>
          </cell>
        </row>
      </sheetData>
      <sheetData sheetId="10" refreshError="1"/>
      <sheetData sheetId="11" refreshError="1"/>
      <sheetData sheetId="12">
        <row r="1">
          <cell r="J1">
            <v>91</v>
          </cell>
        </row>
      </sheetData>
      <sheetData sheetId="13" refreshError="1"/>
      <sheetData sheetId="14" refreshError="1"/>
      <sheetData sheetId="15">
        <row r="7">
          <cell r="I7">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ow r="10">
          <cell r="O10">
            <v>43297</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
          <cell r="J3" t="str">
            <v>19/04/2017;01/05/2017;02/05/2017;01/06/2017;15/06/2017;19/06/2017;24/06/2017</v>
          </cell>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11">
          <cell r="J11" t="str">
            <v>• Non-incentivised costs (e.g. Black Start) are not included in the above figures (except for Black Start warming which requires accounting for)</v>
          </cell>
        </row>
        <row r="13">
          <cell r="J13" t="str">
            <v>• APX Check is complete – no missing days</v>
          </cell>
        </row>
      </sheetData>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-2.8102212680000007</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-36.875484681000003</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5.2434650199954396</v>
          </cell>
          <cell r="E26">
            <v>3.6306726933927806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82.136564631243004</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1.083334E-2</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0.94140820000000014</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5.5600156978067901</v>
          </cell>
          <cell r="D28">
            <v>6.6410233974240009</v>
          </cell>
          <cell r="E28">
            <v>4.4798854112830506</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76.536532400388438</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5.9473684864151544</v>
          </cell>
          <cell r="E29">
            <v>16.703820367155281</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104.22902347296026</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1.3219568021681714</v>
          </cell>
          <cell r="E30">
            <v>6.4184393765959102</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116.26557195673045</v>
          </cell>
          <cell r="P30">
            <v>0</v>
          </cell>
          <cell r="Q30">
            <v>0</v>
          </cell>
          <cell r="R30">
            <v>0</v>
          </cell>
          <cell r="S30">
            <v>0</v>
          </cell>
          <cell r="T30">
            <v>0</v>
          </cell>
          <cell r="U30">
            <v>0</v>
          </cell>
          <cell r="V30">
            <v>0</v>
          </cell>
          <cell r="W30">
            <v>0</v>
          </cell>
          <cell r="X30">
            <v>0</v>
          </cell>
          <cell r="Y30">
            <v>0</v>
          </cell>
          <cell r="Z30">
            <v>0</v>
          </cell>
          <cell r="AA30">
            <v>0</v>
          </cell>
          <cell r="AB30">
            <v>0</v>
          </cell>
        </row>
        <row r="31">
          <cell r="B31" t="str">
            <v>Constraints - Scotland</v>
          </cell>
          <cell r="C31">
            <v>0.32348607111922995</v>
          </cell>
          <cell r="D31">
            <v>1.7549912745504406</v>
          </cell>
          <cell r="E31">
            <v>5.1658064067885414</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31.401403752458215</v>
          </cell>
          <cell r="P31">
            <v>0</v>
          </cell>
          <cell r="Q31">
            <v>0</v>
          </cell>
          <cell r="R31">
            <v>0</v>
          </cell>
          <cell r="S31">
            <v>0</v>
          </cell>
          <cell r="T31">
            <v>0</v>
          </cell>
          <cell r="U31">
            <v>0</v>
          </cell>
          <cell r="V31">
            <v>0</v>
          </cell>
          <cell r="W31">
            <v>0</v>
          </cell>
          <cell r="X31">
            <v>0</v>
          </cell>
          <cell r="Y31">
            <v>0</v>
          </cell>
          <cell r="Z31">
            <v>0</v>
          </cell>
          <cell r="AA31">
            <v>0</v>
          </cell>
          <cell r="AB31">
            <v>0</v>
          </cell>
        </row>
        <row r="32">
          <cell r="B32" t="str">
            <v>Constraints - Cheviot + Scotland</v>
          </cell>
          <cell r="C32">
            <v>10.388294928032927</v>
          </cell>
          <cell r="D32">
            <v>3.0769480767186117</v>
          </cell>
          <cell r="E32">
            <v>11.584245783384452</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147.66697570918868</v>
          </cell>
          <cell r="P32">
            <v>0</v>
          </cell>
          <cell r="Q32">
            <v>0</v>
          </cell>
          <cell r="R32">
            <v>0</v>
          </cell>
          <cell r="S32">
            <v>0</v>
          </cell>
          <cell r="T32">
            <v>0</v>
          </cell>
          <cell r="U32">
            <v>0</v>
          </cell>
          <cell r="V32">
            <v>0</v>
          </cell>
          <cell r="W32">
            <v>0</v>
          </cell>
          <cell r="X32">
            <v>0</v>
          </cell>
          <cell r="Y32">
            <v>0</v>
          </cell>
          <cell r="Z32">
            <v>0</v>
          </cell>
          <cell r="AA32">
            <v>0</v>
          </cell>
          <cell r="AB32">
            <v>0</v>
          </cell>
        </row>
        <row r="33">
          <cell r="B33" t="str">
            <v>Constraints Sterilised HR</v>
          </cell>
          <cell r="C33">
            <v>5.5830670710000003</v>
          </cell>
          <cell r="D33">
            <v>5.7586124929999976</v>
          </cell>
          <cell r="E33">
            <v>11.827915304000001</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22.239683583999991</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14.782929056133764</v>
          </cell>
          <cell r="E34">
            <v>40.115981454539735</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274.13869029594014</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0.40776612894858</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12.164182267450499</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6.6842775876217004</v>
          </cell>
          <cell r="D36">
            <v>6.6253717653723205</v>
          </cell>
          <cell r="E36">
            <v>6.1205210652779698</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84.433214139558586</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10.72943570846417</v>
          </cell>
          <cell r="D37">
            <v>11.837788189875459</v>
          </cell>
          <cell r="E37">
            <v>10.739557543250401</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134.00541157857634</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6.7417480120250017</v>
          </cell>
          <cell r="E38">
            <v>7.5828447038559998</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95.116264862592502</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3.2756826200000004</v>
          </cell>
          <cell r="D39">
            <v>3.3501818999999995</v>
          </cell>
          <cell r="E39">
            <v>0.35967040064516131</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40.76635683845339</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1.5279367480824895</v>
          </cell>
          <cell r="D40">
            <v>1.061535100951581</v>
          </cell>
          <cell r="E40">
            <v>0.72933728420127641</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4.9036916933800985</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58.909753775942235</v>
          </cell>
          <cell r="D42">
            <v>61.451607509001732</v>
          </cell>
          <cell r="E42">
            <v>78.568530931053132</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832.34613391268158</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58.909753775942235</v>
          </cell>
          <cell r="D45">
            <v>61.451607509001732</v>
          </cell>
          <cell r="E45">
            <v>78.568530931053132</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866.12695583048969</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5"/>
  <sheetViews>
    <sheetView tabSelected="1" zoomScale="85" zoomScaleNormal="85" workbookViewId="0">
      <selection activeCell="K4" sqref="K4"/>
    </sheetView>
  </sheetViews>
  <sheetFormatPr defaultRowHeight="15" x14ac:dyDescent="0.25"/>
  <cols>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x14ac:dyDescent="0.25">
      <c r="B1" t="s">
        <v>145</v>
      </c>
      <c r="C1" s="41">
        <v>43313</v>
      </c>
      <c r="D1" s="36">
        <v>43343</v>
      </c>
      <c r="E1" s="35"/>
    </row>
    <row r="3" spans="2:14" x14ac:dyDescent="0.25">
      <c r="B3" t="s">
        <v>1</v>
      </c>
      <c r="C3" s="37" t="s">
        <v>0</v>
      </c>
      <c r="D3" s="37" t="s">
        <v>2</v>
      </c>
      <c r="E3" s="37" t="s">
        <v>3</v>
      </c>
      <c r="F3" s="37" t="s">
        <v>4</v>
      </c>
      <c r="G3" s="37" t="s">
        <v>42</v>
      </c>
      <c r="H3" s="37"/>
      <c r="I3" s="37"/>
      <c r="J3" s="37"/>
      <c r="K3" s="37"/>
      <c r="L3" s="37"/>
      <c r="M3" s="37"/>
      <c r="N3" s="37"/>
    </row>
    <row r="4" spans="2:14" x14ac:dyDescent="0.25">
      <c r="B4" s="49">
        <v>25.496342427905017</v>
      </c>
      <c r="C4" s="49">
        <v>15.998206223075162</v>
      </c>
      <c r="D4" s="49">
        <v>35.259286356820319</v>
      </c>
      <c r="E4" s="49">
        <v>-0.2441473709801</v>
      </c>
      <c r="F4" s="50">
        <v>-1.0032664750000819</v>
      </c>
      <c r="G4" s="48">
        <v>75.506421161820299</v>
      </c>
      <c r="H4" s="13"/>
    </row>
    <row r="5" spans="2:14" x14ac:dyDescent="0.25">
      <c r="B5" s="13"/>
      <c r="C5" s="13"/>
      <c r="F5" s="13"/>
      <c r="G5" s="13"/>
      <c r="H5" s="1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2:N21"/>
  <sheetViews>
    <sheetView zoomScale="85" zoomScaleNormal="85" workbookViewId="0">
      <selection activeCell="B4" sqref="B4:G4"/>
    </sheetView>
  </sheetViews>
  <sheetFormatPr defaultRowHeight="15" x14ac:dyDescent="0.25"/>
  <cols>
    <col min="2" max="2" width="49.42578125" customWidth="1"/>
    <col min="3" max="3" width="11.42578125" customWidth="1"/>
    <col min="4" max="7" width="9.5703125" bestFit="1" customWidth="1"/>
    <col min="8" max="14" width="6.8554687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1:14"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1:14" x14ac:dyDescent="0.25">
      <c r="B3" s="1" t="s">
        <v>80</v>
      </c>
      <c r="C3" s="40">
        <v>0.32286934174843002</v>
      </c>
      <c r="D3" s="40">
        <v>0.27555184856987003</v>
      </c>
      <c r="E3" s="40">
        <v>0.17546622839419004</v>
      </c>
      <c r="F3" s="40">
        <v>0.26642165132641005</v>
      </c>
      <c r="G3" s="40">
        <v>0.19004781500724002</v>
      </c>
      <c r="H3" s="40"/>
      <c r="I3" s="40"/>
      <c r="J3" s="40"/>
      <c r="K3" s="40"/>
      <c r="L3" s="40"/>
      <c r="M3" s="40"/>
      <c r="N3" s="40"/>
    </row>
    <row r="4" spans="1:14" x14ac:dyDescent="0.25">
      <c r="B4" s="1" t="s">
        <v>81</v>
      </c>
      <c r="C4" s="40">
        <v>1.9084862600000003</v>
      </c>
      <c r="D4" s="40">
        <v>2.2609240200000009</v>
      </c>
      <c r="E4" s="40">
        <v>2.2192515600000009</v>
      </c>
      <c r="F4" s="40">
        <v>2.5465880899999993</v>
      </c>
      <c r="G4" s="40">
        <v>2.4259940199999996</v>
      </c>
      <c r="H4" s="40"/>
      <c r="I4" s="40"/>
      <c r="J4" s="40"/>
      <c r="K4" s="40"/>
      <c r="L4" s="40"/>
      <c r="M4" s="40"/>
      <c r="N4" s="40"/>
    </row>
    <row r="5" spans="1:14" x14ac:dyDescent="0.25">
      <c r="B5" s="1" t="s">
        <v>84</v>
      </c>
      <c r="C5" s="40">
        <v>2.0163469899999997</v>
      </c>
      <c r="D5" s="40">
        <v>2.5433886900000005</v>
      </c>
      <c r="E5" s="40">
        <v>2.5732744100000007</v>
      </c>
      <c r="F5" s="40">
        <v>2.5998656999999996</v>
      </c>
      <c r="G5" s="40">
        <v>2.5712279899999997</v>
      </c>
      <c r="H5" s="40"/>
      <c r="I5" s="40"/>
      <c r="J5" s="40"/>
      <c r="K5" s="40"/>
      <c r="L5" s="40"/>
      <c r="M5" s="40"/>
      <c r="N5" s="40"/>
    </row>
    <row r="6" spans="1:14" x14ac:dyDescent="0.25">
      <c r="B6" s="1" t="s">
        <v>85</v>
      </c>
      <c r="C6" s="40">
        <v>1.8476515200000001</v>
      </c>
      <c r="D6" s="40">
        <v>1.9589801500000001</v>
      </c>
      <c r="E6" s="40">
        <v>1.67708638</v>
      </c>
      <c r="F6" s="40">
        <v>1.9476348300000002</v>
      </c>
      <c r="G6" s="40">
        <v>1.4701891600000001</v>
      </c>
      <c r="H6" s="40"/>
      <c r="I6" s="40"/>
      <c r="J6" s="40"/>
      <c r="K6" s="40"/>
      <c r="L6" s="40"/>
      <c r="M6" s="40"/>
      <c r="N6" s="40"/>
    </row>
    <row r="7" spans="1:14" x14ac:dyDescent="0.25">
      <c r="B7" s="1" t="s">
        <v>82</v>
      </c>
      <c r="C7" s="40">
        <v>0</v>
      </c>
      <c r="D7" s="40">
        <v>0</v>
      </c>
      <c r="E7" s="40">
        <v>0</v>
      </c>
      <c r="F7" s="40">
        <v>0</v>
      </c>
      <c r="G7" s="40">
        <v>0</v>
      </c>
      <c r="H7" s="40"/>
      <c r="I7" s="40"/>
      <c r="J7" s="40"/>
      <c r="K7" s="40"/>
      <c r="L7" s="40"/>
      <c r="M7" s="40"/>
      <c r="N7" s="40"/>
    </row>
    <row r="8" spans="1:14" x14ac:dyDescent="0.25">
      <c r="B8" s="1" t="s">
        <v>83</v>
      </c>
      <c r="C8" s="40">
        <v>0</v>
      </c>
      <c r="D8" s="40">
        <v>0</v>
      </c>
      <c r="E8" s="40">
        <v>0</v>
      </c>
      <c r="F8" s="40">
        <v>0</v>
      </c>
      <c r="G8" s="40">
        <v>0</v>
      </c>
      <c r="H8" s="40"/>
      <c r="I8" s="40"/>
      <c r="J8" s="40"/>
      <c r="K8" s="40"/>
      <c r="L8" s="40"/>
      <c r="M8" s="40"/>
      <c r="N8" s="40"/>
    </row>
    <row r="9" spans="1:14" x14ac:dyDescent="0.25">
      <c r="B9" s="5"/>
      <c r="C9" s="16">
        <f>SUM(C3:C8)</f>
        <v>6.0953541117484304</v>
      </c>
      <c r="D9" s="16">
        <f t="shared" ref="D9:N9" si="0">SUM(D3:D8)</f>
        <v>7.0388447085698722</v>
      </c>
      <c r="E9" s="16">
        <f t="shared" si="0"/>
        <v>6.645078578394191</v>
      </c>
      <c r="F9" s="16">
        <f t="shared" si="0"/>
        <v>7.360510271326409</v>
      </c>
      <c r="G9" s="16">
        <f t="shared" si="0"/>
        <v>6.6574589850072403</v>
      </c>
      <c r="H9" s="16">
        <f t="shared" si="0"/>
        <v>0</v>
      </c>
      <c r="I9" s="16">
        <f t="shared" si="0"/>
        <v>0</v>
      </c>
      <c r="J9" s="16">
        <f t="shared" si="0"/>
        <v>0</v>
      </c>
      <c r="K9" s="16">
        <f t="shared" si="0"/>
        <v>0</v>
      </c>
      <c r="L9" s="16">
        <f t="shared" si="0"/>
        <v>0</v>
      </c>
      <c r="M9" s="16">
        <f t="shared" si="0"/>
        <v>0</v>
      </c>
      <c r="N9" s="16">
        <f t="shared" si="0"/>
        <v>0</v>
      </c>
    </row>
    <row r="10" spans="1:14" x14ac:dyDescent="0.25">
      <c r="C10" s="16">
        <f>SUM(C3:C4,C7)</f>
        <v>2.2313556017484304</v>
      </c>
      <c r="D10" s="16">
        <f t="shared" ref="D10:N10" si="1">SUM(D3:D4,D7)</f>
        <v>2.536475868569871</v>
      </c>
      <c r="E10" s="16">
        <f t="shared" si="1"/>
        <v>2.3947177883941908</v>
      </c>
      <c r="F10" s="16">
        <f t="shared" si="1"/>
        <v>2.8130097413264092</v>
      </c>
      <c r="G10" s="16">
        <f t="shared" si="1"/>
        <v>2.6160418350072399</v>
      </c>
      <c r="H10" s="16">
        <f t="shared" si="1"/>
        <v>0</v>
      </c>
      <c r="I10" s="16">
        <f t="shared" si="1"/>
        <v>0</v>
      </c>
      <c r="J10" s="16">
        <f t="shared" si="1"/>
        <v>0</v>
      </c>
      <c r="K10" s="16">
        <f t="shared" si="1"/>
        <v>0</v>
      </c>
      <c r="L10" s="16">
        <f t="shared" si="1"/>
        <v>0</v>
      </c>
      <c r="M10" s="16">
        <f t="shared" si="1"/>
        <v>0</v>
      </c>
      <c r="N10" s="16">
        <f t="shared" si="1"/>
        <v>0</v>
      </c>
    </row>
    <row r="11" spans="1:14" x14ac:dyDescent="0.25">
      <c r="C11" s="37">
        <f>SUM(C5:C6,C8)</f>
        <v>3.8639985100000001</v>
      </c>
      <c r="D11" s="37">
        <f t="shared" ref="D11:N11" si="2">SUM(D5:D6,D8)</f>
        <v>4.5023688400000008</v>
      </c>
      <c r="E11" s="37">
        <f t="shared" si="2"/>
        <v>4.2503607900000002</v>
      </c>
      <c r="F11" s="37">
        <f t="shared" si="2"/>
        <v>4.5475005299999998</v>
      </c>
      <c r="G11" s="37">
        <f t="shared" si="2"/>
        <v>4.04141715</v>
      </c>
      <c r="H11" s="37">
        <f t="shared" si="2"/>
        <v>0</v>
      </c>
      <c r="I11" s="37">
        <f t="shared" si="2"/>
        <v>0</v>
      </c>
      <c r="J11" s="37">
        <f t="shared" si="2"/>
        <v>0</v>
      </c>
      <c r="K11" s="37">
        <f t="shared" si="2"/>
        <v>0</v>
      </c>
      <c r="L11" s="37">
        <f t="shared" si="2"/>
        <v>0</v>
      </c>
      <c r="M11" s="37">
        <f t="shared" si="2"/>
        <v>0</v>
      </c>
      <c r="N11" s="37">
        <f t="shared" si="2"/>
        <v>0</v>
      </c>
    </row>
    <row r="13" spans="1:14" x14ac:dyDescent="0.25">
      <c r="B13" s="2" t="s">
        <v>5</v>
      </c>
      <c r="C13" s="3">
        <v>43191</v>
      </c>
      <c r="D13" s="3">
        <v>43221</v>
      </c>
      <c r="E13" s="3">
        <v>43252</v>
      </c>
      <c r="F13" s="3">
        <v>43282</v>
      </c>
      <c r="G13" s="3">
        <v>43313</v>
      </c>
      <c r="H13" s="3">
        <v>43344</v>
      </c>
      <c r="I13" s="3">
        <v>43374</v>
      </c>
      <c r="J13" s="3">
        <v>43405</v>
      </c>
      <c r="K13" s="3">
        <v>43435</v>
      </c>
      <c r="L13" s="3">
        <v>43466</v>
      </c>
      <c r="M13" s="3">
        <v>43497</v>
      </c>
      <c r="N13" s="3">
        <v>43525</v>
      </c>
    </row>
    <row r="14" spans="1:14" x14ac:dyDescent="0.25">
      <c r="B14" s="10" t="s">
        <v>85</v>
      </c>
      <c r="C14" s="67">
        <v>48983.042000000001</v>
      </c>
      <c r="D14" s="67">
        <v>52527.169000000002</v>
      </c>
      <c r="E14" s="67">
        <v>47632.440999999999</v>
      </c>
      <c r="F14" s="67">
        <v>58800.014000000003</v>
      </c>
      <c r="G14" s="15">
        <v>46902.69</v>
      </c>
      <c r="H14" s="15"/>
      <c r="I14" s="15"/>
      <c r="J14" s="15"/>
      <c r="K14" s="15"/>
      <c r="L14" s="15"/>
      <c r="M14" s="15"/>
      <c r="N14" s="15"/>
    </row>
    <row r="15" spans="1:14" x14ac:dyDescent="0.25">
      <c r="B15" s="10" t="s">
        <v>136</v>
      </c>
      <c r="C15" s="66">
        <v>4468.8760000000002</v>
      </c>
      <c r="D15" s="66">
        <v>4942.2079999999996</v>
      </c>
      <c r="E15" s="66">
        <v>3480.5</v>
      </c>
      <c r="F15" s="66">
        <v>4972.2510000000002</v>
      </c>
      <c r="G15" s="15">
        <v>8240.3379999999997</v>
      </c>
      <c r="H15" s="15"/>
      <c r="I15" s="15"/>
      <c r="J15" s="15"/>
      <c r="K15" s="15"/>
      <c r="L15" s="15"/>
      <c r="M15" s="15"/>
      <c r="N15" s="15"/>
    </row>
    <row r="16" spans="1:14" x14ac:dyDescent="0.25">
      <c r="C16" s="26">
        <f>SUM(C14:C15)</f>
        <v>53451.918000000005</v>
      </c>
      <c r="D16" s="26">
        <f t="shared" ref="D16:N16" si="3">SUM(D14:D15)</f>
        <v>57469.377</v>
      </c>
      <c r="E16" s="26">
        <f t="shared" si="3"/>
        <v>51112.940999999999</v>
      </c>
      <c r="F16" s="26">
        <f t="shared" si="3"/>
        <v>63772.264999999999</v>
      </c>
      <c r="G16" s="26">
        <f t="shared" si="3"/>
        <v>55143.028000000006</v>
      </c>
      <c r="H16" s="26">
        <f t="shared" si="3"/>
        <v>0</v>
      </c>
      <c r="I16" s="26">
        <f t="shared" si="3"/>
        <v>0</v>
      </c>
      <c r="J16" s="26">
        <f t="shared" si="3"/>
        <v>0</v>
      </c>
      <c r="K16" s="26">
        <f t="shared" si="3"/>
        <v>0</v>
      </c>
      <c r="L16" s="26">
        <f t="shared" si="3"/>
        <v>0</v>
      </c>
      <c r="M16" s="26">
        <f t="shared" si="3"/>
        <v>0</v>
      </c>
      <c r="N16" s="26">
        <f t="shared" si="3"/>
        <v>0</v>
      </c>
    </row>
    <row r="17" spans="1:2" x14ac:dyDescent="0.25">
      <c r="B17" t="s">
        <v>170</v>
      </c>
    </row>
    <row r="18" spans="1:2" x14ac:dyDescent="0.25">
      <c r="A18" t="s">
        <v>42</v>
      </c>
      <c r="B18" s="13" t="e">
        <f>HLOOKUP(#REF!,STOR!$C$2:$N$11,8,FALSE)</f>
        <v>#REF!</v>
      </c>
    </row>
    <row r="19" spans="1:2" x14ac:dyDescent="0.25">
      <c r="A19" t="s">
        <v>172</v>
      </c>
      <c r="B19" s="13" t="e">
        <f>HLOOKUP(#REF!,STOR!$C$2:$N$11,9,FALSE)</f>
        <v>#REF!</v>
      </c>
    </row>
    <row r="20" spans="1:2" x14ac:dyDescent="0.25">
      <c r="A20" t="s">
        <v>173</v>
      </c>
      <c r="B20" s="13" t="e">
        <f>HLOOKUP(#REF!,STOR!$C$2:$N$11,10,FALSE)</f>
        <v>#REF!</v>
      </c>
    </row>
    <row r="21" spans="1:2" x14ac:dyDescent="0.25">
      <c r="A21" t="s">
        <v>174</v>
      </c>
      <c r="B21" s="51" t="e">
        <f>HLOOKUP(#REF!,STOR!$C$13:$N$16,4,FALSE)</f>
        <v>#REF!</v>
      </c>
    </row>
  </sheetData>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N54"/>
  <sheetViews>
    <sheetView zoomScale="70" zoomScaleNormal="70" workbookViewId="0">
      <selection activeCell="B4" sqref="B4:G4"/>
    </sheetView>
  </sheetViews>
  <sheetFormatPr defaultRowHeight="15" x14ac:dyDescent="0.25"/>
  <cols>
    <col min="2" max="2" width="48.28515625" customWidth="1"/>
    <col min="3" max="3" width="11" bestFit="1" customWidth="1"/>
    <col min="4" max="4" width="10.5703125" bestFit="1" customWidth="1"/>
    <col min="5" max="7" width="11.42578125" bestFit="1" customWidth="1"/>
    <col min="8" max="14" width="6.5703125" customWidth="1"/>
    <col min="15" max="15" width="27.5703125" customWidth="1"/>
    <col min="16" max="16" width="35.7109375" customWidth="1"/>
    <col min="17" max="17" width="11.7109375" bestFit="1" customWidth="1"/>
  </cols>
  <sheetData>
    <row r="2" spans="2:14" x14ac:dyDescent="0.25">
      <c r="B2" s="2" t="s">
        <v>41</v>
      </c>
      <c r="C2" s="3">
        <v>43191</v>
      </c>
      <c r="D2" s="3">
        <v>43221</v>
      </c>
      <c r="E2" s="3">
        <v>43252</v>
      </c>
      <c r="F2" s="3">
        <v>43282</v>
      </c>
      <c r="G2" s="3">
        <v>43313</v>
      </c>
      <c r="H2" s="3">
        <v>43344</v>
      </c>
      <c r="I2" s="3">
        <v>43374</v>
      </c>
      <c r="J2" s="3">
        <v>43405</v>
      </c>
      <c r="K2" s="3">
        <v>43435</v>
      </c>
      <c r="L2" s="3">
        <v>43466</v>
      </c>
      <c r="M2" s="3">
        <v>43497</v>
      </c>
      <c r="N2" s="3">
        <v>43525</v>
      </c>
    </row>
    <row r="3" spans="2:14" x14ac:dyDescent="0.25">
      <c r="B3" s="10" t="s">
        <v>36</v>
      </c>
      <c r="C3" s="40">
        <v>0.11204639999999991</v>
      </c>
      <c r="D3" s="40">
        <v>0.1157812799999999</v>
      </c>
      <c r="E3" s="40">
        <v>0.11204639999999991</v>
      </c>
      <c r="F3" s="40">
        <v>0.1157812799999999</v>
      </c>
      <c r="G3" s="40">
        <v>0.1157812799999999</v>
      </c>
      <c r="H3" s="40"/>
      <c r="I3" s="40"/>
      <c r="J3" s="40"/>
      <c r="K3" s="40"/>
      <c r="L3" s="40"/>
      <c r="M3" s="40"/>
      <c r="N3" s="40"/>
    </row>
    <row r="4" spans="2:14" x14ac:dyDescent="0.25">
      <c r="B4" s="10" t="s">
        <v>37</v>
      </c>
      <c r="C4" s="40">
        <v>1.6120484639999991E-2</v>
      </c>
      <c r="D4" s="40">
        <v>1.6657834127999992E-2</v>
      </c>
      <c r="E4" s="40">
        <v>1.6120484639999991E-2</v>
      </c>
      <c r="F4" s="40">
        <v>1.6657834127999992E-2</v>
      </c>
      <c r="G4" s="40">
        <v>1.6657834127999992E-2</v>
      </c>
      <c r="H4" s="40"/>
      <c r="I4" s="40"/>
      <c r="J4" s="40"/>
      <c r="K4" s="40"/>
      <c r="L4" s="40"/>
      <c r="M4" s="40"/>
      <c r="N4" s="40"/>
    </row>
    <row r="5" spans="2:14" x14ac:dyDescent="0.25">
      <c r="B5" s="10" t="s">
        <v>38</v>
      </c>
      <c r="C5" s="40">
        <v>1.638527E-2</v>
      </c>
      <c r="D5" s="40">
        <v>0.27202451</v>
      </c>
      <c r="E5" s="40">
        <v>3.37651916</v>
      </c>
      <c r="F5" s="40">
        <v>6.0774469600000006E-2</v>
      </c>
      <c r="G5" s="40">
        <v>0.14374888999999999</v>
      </c>
      <c r="H5" s="40"/>
      <c r="I5" s="40"/>
      <c r="J5" s="40"/>
      <c r="K5" s="40"/>
      <c r="L5" s="40"/>
      <c r="M5" s="40"/>
      <c r="N5" s="40"/>
    </row>
    <row r="6" spans="2:14" ht="16.5" customHeight="1" x14ac:dyDescent="0.25">
      <c r="B6" s="10" t="s">
        <v>39</v>
      </c>
      <c r="C6" s="40">
        <v>0</v>
      </c>
      <c r="D6" s="40">
        <v>0</v>
      </c>
      <c r="E6" s="40">
        <v>0</v>
      </c>
      <c r="F6" s="40">
        <v>0</v>
      </c>
      <c r="G6" s="40">
        <v>0</v>
      </c>
      <c r="H6" s="40"/>
      <c r="I6" s="40"/>
      <c r="J6" s="40"/>
      <c r="K6" s="40"/>
      <c r="L6" s="40"/>
      <c r="M6" s="40"/>
      <c r="N6" s="40"/>
    </row>
    <row r="7" spans="2:14" ht="15.75" customHeight="1" x14ac:dyDescent="0.25">
      <c r="B7" s="10" t="s">
        <v>40</v>
      </c>
      <c r="C7" s="40">
        <v>0</v>
      </c>
      <c r="D7" s="40">
        <v>0</v>
      </c>
      <c r="E7" s="40">
        <v>0</v>
      </c>
      <c r="F7" s="40">
        <v>0</v>
      </c>
      <c r="G7" s="40">
        <v>0</v>
      </c>
      <c r="H7" s="40"/>
      <c r="I7" s="40"/>
      <c r="J7" s="40"/>
      <c r="K7" s="40"/>
      <c r="L7" s="40"/>
      <c r="M7" s="40"/>
      <c r="N7" s="40"/>
    </row>
    <row r="8" spans="2:14" x14ac:dyDescent="0.25">
      <c r="B8" s="10" t="s">
        <v>139</v>
      </c>
      <c r="C8" s="40">
        <v>2.59546163</v>
      </c>
      <c r="D8" s="40">
        <v>0.23406667000000003</v>
      </c>
      <c r="E8" s="40">
        <v>0.26568619049932479</v>
      </c>
      <c r="F8" s="40">
        <v>0</v>
      </c>
      <c r="G8" s="40">
        <v>6.3388659999999999E-2</v>
      </c>
      <c r="H8" s="40"/>
      <c r="I8" s="40"/>
      <c r="J8" s="40"/>
      <c r="K8" s="40"/>
      <c r="L8" s="40"/>
      <c r="M8" s="40"/>
      <c r="N8" s="40"/>
    </row>
    <row r="11" spans="2:14" x14ac:dyDescent="0.25">
      <c r="B11" s="2" t="s">
        <v>87</v>
      </c>
      <c r="C11" s="3">
        <v>43191</v>
      </c>
      <c r="D11" s="3">
        <v>43221</v>
      </c>
      <c r="E11" s="3">
        <v>43252</v>
      </c>
      <c r="F11" s="3">
        <v>43282</v>
      </c>
      <c r="G11" s="3">
        <v>43313</v>
      </c>
      <c r="H11" s="3">
        <v>43344</v>
      </c>
      <c r="I11" s="3">
        <v>43374</v>
      </c>
      <c r="J11" s="3">
        <v>43405</v>
      </c>
      <c r="K11" s="3">
        <v>43435</v>
      </c>
      <c r="L11" s="3">
        <v>43466</v>
      </c>
      <c r="M11" s="3">
        <v>43497</v>
      </c>
      <c r="N11" s="3">
        <v>43525</v>
      </c>
    </row>
    <row r="12" spans="2:14" x14ac:dyDescent="0.25">
      <c r="B12" s="43" t="s">
        <v>166</v>
      </c>
      <c r="C12" s="42">
        <v>17.290712134455266</v>
      </c>
      <c r="D12" s="42">
        <v>11.61920681034039</v>
      </c>
      <c r="E12" s="40">
        <v>31.113956107317239</v>
      </c>
      <c r="F12" s="40">
        <v>22.027858956466051</v>
      </c>
      <c r="G12" s="40">
        <v>18.855161595399458</v>
      </c>
      <c r="H12" s="40"/>
      <c r="I12" s="40"/>
      <c r="J12" s="40"/>
      <c r="K12" s="40"/>
      <c r="L12" s="40"/>
      <c r="M12" s="40"/>
      <c r="N12" s="40"/>
    </row>
    <row r="13" spans="2:14" x14ac:dyDescent="0.25">
      <c r="B13" s="43" t="s">
        <v>167</v>
      </c>
      <c r="C13" s="42">
        <v>0.32481862685915958</v>
      </c>
      <c r="D13" s="40">
        <v>0.63170125096372565</v>
      </c>
      <c r="E13" s="40">
        <v>3.37876892904778</v>
      </c>
      <c r="F13" s="40">
        <v>2.6863017041987085</v>
      </c>
      <c r="G13" s="40">
        <v>0.92395340405683501</v>
      </c>
      <c r="H13" s="40"/>
      <c r="I13" s="40"/>
      <c r="J13" s="40"/>
      <c r="K13" s="40"/>
      <c r="L13" s="40"/>
      <c r="M13" s="40"/>
      <c r="N13" s="40"/>
    </row>
    <row r="14" spans="2:14" x14ac:dyDescent="0.25">
      <c r="B14" s="43" t="s">
        <v>159</v>
      </c>
      <c r="C14" s="42">
        <v>0.36709422568920769</v>
      </c>
      <c r="D14" s="40">
        <v>0.60466419649893155</v>
      </c>
      <c r="E14" s="40">
        <v>0.32690441395582559</v>
      </c>
      <c r="F14" s="40">
        <v>0.19936324163623145</v>
      </c>
      <c r="G14" s="40">
        <v>0.45911041992083762</v>
      </c>
      <c r="H14" s="40"/>
      <c r="I14" s="40"/>
      <c r="J14" s="40"/>
      <c r="K14" s="40"/>
      <c r="L14" s="40"/>
      <c r="M14" s="40"/>
      <c r="N14" s="40"/>
    </row>
    <row r="15" spans="2:14" x14ac:dyDescent="0.25">
      <c r="B15" s="43" t="s">
        <v>161</v>
      </c>
      <c r="C15" s="40">
        <v>0.20149104661231965</v>
      </c>
      <c r="D15" s="40">
        <v>1.2178809682125278</v>
      </c>
      <c r="E15" s="40">
        <v>2.4343131578214239</v>
      </c>
      <c r="F15" s="40">
        <v>1.9250353597467407</v>
      </c>
      <c r="G15" s="40">
        <v>1.2329864673272766</v>
      </c>
      <c r="H15" s="40"/>
      <c r="I15" s="40"/>
      <c r="J15" s="40"/>
      <c r="K15" s="40"/>
      <c r="L15" s="40"/>
      <c r="M15" s="40"/>
      <c r="N15" s="40"/>
    </row>
    <row r="16" spans="2:14" x14ac:dyDescent="0.25">
      <c r="B16" s="43" t="s">
        <v>160</v>
      </c>
      <c r="C16" s="40">
        <v>1.0788867957104937</v>
      </c>
      <c r="D16" s="40">
        <v>1.3718798681483977</v>
      </c>
      <c r="E16" s="40">
        <v>0.23603964807101607</v>
      </c>
      <c r="F16" s="40">
        <v>0.91734445170821732</v>
      </c>
      <c r="G16" s="40">
        <v>0.92437709538004431</v>
      </c>
      <c r="H16" s="40"/>
      <c r="I16" s="40"/>
      <c r="J16" s="40"/>
      <c r="K16" s="40"/>
      <c r="L16" s="40"/>
      <c r="M16" s="40"/>
      <c r="N16" s="40"/>
    </row>
    <row r="17" spans="2:14" x14ac:dyDescent="0.25">
      <c r="B17" s="43" t="s">
        <v>162</v>
      </c>
      <c r="C17" s="40">
        <v>3.4363294789807988</v>
      </c>
      <c r="D17" s="40">
        <v>8.4765497330717992</v>
      </c>
      <c r="E17" s="40">
        <v>9.8836071208981426</v>
      </c>
      <c r="F17" s="40">
        <v>11.21645689621135</v>
      </c>
      <c r="G17" s="40">
        <v>12.79025144030695</v>
      </c>
      <c r="H17" s="40"/>
      <c r="I17" s="40"/>
      <c r="J17" s="40"/>
      <c r="K17" s="40"/>
      <c r="L17" s="40"/>
      <c r="M17" s="40"/>
      <c r="N17" s="40"/>
    </row>
    <row r="18" spans="2:14" x14ac:dyDescent="0.25">
      <c r="B18" s="43" t="s">
        <v>86</v>
      </c>
      <c r="C18" s="40">
        <v>0</v>
      </c>
      <c r="D18" s="40">
        <v>0</v>
      </c>
      <c r="E18" s="40">
        <v>0</v>
      </c>
      <c r="F18" s="40">
        <v>0</v>
      </c>
      <c r="G18" s="40">
        <v>0</v>
      </c>
      <c r="H18" s="40"/>
      <c r="I18" s="40"/>
      <c r="J18" s="40"/>
      <c r="K18" s="40"/>
      <c r="L18" s="40"/>
      <c r="M18" s="40"/>
      <c r="N18" s="40"/>
    </row>
    <row r="19" spans="2:14" x14ac:dyDescent="0.25">
      <c r="B19" s="43" t="s">
        <v>164</v>
      </c>
      <c r="C19" s="40">
        <v>2.7400137846400008</v>
      </c>
      <c r="D19" s="40">
        <v>0.63853029412799978</v>
      </c>
      <c r="E19" s="40">
        <v>3.7703722351393254</v>
      </c>
      <c r="F19" s="40">
        <v>0.19321358372800002</v>
      </c>
      <c r="G19" s="40">
        <v>0.33957666412799992</v>
      </c>
      <c r="H19" s="40"/>
      <c r="I19" s="40"/>
      <c r="J19" s="40"/>
      <c r="K19" s="40"/>
      <c r="L19" s="40"/>
      <c r="M19" s="40"/>
      <c r="N19" s="40"/>
    </row>
    <row r="22" spans="2:14" x14ac:dyDescent="0.25">
      <c r="B22" s="2" t="s">
        <v>165</v>
      </c>
      <c r="C22" s="3">
        <v>43191</v>
      </c>
      <c r="D22" s="3">
        <v>43221</v>
      </c>
      <c r="E22" s="3">
        <v>43252</v>
      </c>
      <c r="F22" s="3">
        <v>43282</v>
      </c>
      <c r="G22" s="3">
        <v>43313</v>
      </c>
      <c r="H22" s="3">
        <v>43344</v>
      </c>
      <c r="I22" s="3">
        <v>43374</v>
      </c>
      <c r="J22" s="3">
        <v>43405</v>
      </c>
      <c r="K22" s="3">
        <v>43435</v>
      </c>
      <c r="L22" s="3">
        <v>43466</v>
      </c>
      <c r="M22" s="3">
        <v>43497</v>
      </c>
      <c r="N22" s="3">
        <v>43525</v>
      </c>
    </row>
    <row r="23" spans="2:14" x14ac:dyDescent="0.25">
      <c r="B23" s="43" t="s">
        <v>166</v>
      </c>
      <c r="C23" s="15">
        <v>223524.63400000002</v>
      </c>
      <c r="D23" s="15">
        <v>169041.23699999991</v>
      </c>
      <c r="E23" s="15">
        <v>490529.90000000031</v>
      </c>
      <c r="F23" s="15">
        <v>240083.21600000001</v>
      </c>
      <c r="G23" s="15">
        <v>188414.66199999995</v>
      </c>
      <c r="H23" s="15"/>
      <c r="I23" s="15"/>
      <c r="J23" s="15"/>
      <c r="K23" s="15"/>
      <c r="L23" s="15"/>
      <c r="M23" s="15"/>
      <c r="N23" s="15"/>
    </row>
    <row r="24" spans="2:14" x14ac:dyDescent="0.25">
      <c r="B24" s="43" t="s">
        <v>167</v>
      </c>
      <c r="C24" s="15">
        <v>2867</v>
      </c>
      <c r="D24" s="15">
        <v>6502.5</v>
      </c>
      <c r="E24" s="15">
        <v>37989.4</v>
      </c>
      <c r="F24" s="15">
        <v>67527</v>
      </c>
      <c r="G24" s="15">
        <v>15640.2</v>
      </c>
      <c r="H24" s="15"/>
      <c r="I24" s="15"/>
      <c r="J24" s="15"/>
      <c r="K24" s="15"/>
      <c r="L24" s="15"/>
      <c r="M24" s="15"/>
      <c r="N24" s="15"/>
    </row>
    <row r="25" spans="2:14" x14ac:dyDescent="0.25">
      <c r="B25" s="43" t="s">
        <v>159</v>
      </c>
      <c r="C25" s="15">
        <v>29230.236000000001</v>
      </c>
      <c r="D25" s="15">
        <v>38818.62200000001</v>
      </c>
      <c r="E25" s="15">
        <v>32251.667999999998</v>
      </c>
      <c r="F25" s="15">
        <v>9742.6910000000007</v>
      </c>
      <c r="G25" s="15">
        <v>30701.910999999996</v>
      </c>
      <c r="H25" s="15"/>
      <c r="I25" s="15"/>
      <c r="J25" s="15"/>
      <c r="K25" s="15"/>
      <c r="L25" s="15"/>
      <c r="M25" s="15"/>
      <c r="N25" s="15"/>
    </row>
    <row r="26" spans="2:14" x14ac:dyDescent="0.25">
      <c r="B26" s="43" t="s">
        <v>161</v>
      </c>
      <c r="C26" s="15">
        <v>20584</v>
      </c>
      <c r="D26" s="15">
        <v>70647.5</v>
      </c>
      <c r="E26" s="15">
        <v>108480</v>
      </c>
      <c r="F26" s="15">
        <v>100644.5</v>
      </c>
      <c r="G26" s="15">
        <v>98105</v>
      </c>
      <c r="H26" s="15"/>
      <c r="I26" s="15"/>
      <c r="J26" s="15"/>
      <c r="K26" s="15"/>
      <c r="L26" s="15"/>
      <c r="M26" s="15"/>
      <c r="N26" s="15"/>
    </row>
    <row r="27" spans="2:14" x14ac:dyDescent="0.25">
      <c r="B27" s="43" t="s">
        <v>160</v>
      </c>
      <c r="C27" s="27">
        <v>31162.47</v>
      </c>
      <c r="D27" s="27">
        <v>29151.453999999994</v>
      </c>
      <c r="E27" s="27">
        <v>14146.085000000003</v>
      </c>
      <c r="F27" s="27">
        <v>40904.041999999994</v>
      </c>
      <c r="G27" s="27">
        <v>22166.055</v>
      </c>
      <c r="H27" s="27"/>
      <c r="I27" s="27"/>
      <c r="J27" s="27"/>
      <c r="K27" s="27"/>
      <c r="L27" s="27"/>
      <c r="M27" s="27"/>
      <c r="N27" s="27"/>
    </row>
    <row r="28" spans="2:14" x14ac:dyDescent="0.25">
      <c r="B28" s="43" t="s">
        <v>162</v>
      </c>
      <c r="C28" s="27">
        <v>101715</v>
      </c>
      <c r="D28" s="27">
        <v>215551</v>
      </c>
      <c r="E28" s="27">
        <v>194531.5</v>
      </c>
      <c r="F28" s="27">
        <v>226187</v>
      </c>
      <c r="G28" s="27">
        <v>273342</v>
      </c>
      <c r="H28" s="27"/>
      <c r="I28" s="27"/>
      <c r="J28" s="27"/>
      <c r="K28" s="27"/>
      <c r="L28" s="27"/>
      <c r="M28" s="27"/>
      <c r="N28" s="27"/>
    </row>
    <row r="29" spans="2:14" x14ac:dyDescent="0.25">
      <c r="B29" s="43" t="s">
        <v>86</v>
      </c>
      <c r="C29" s="27">
        <v>0</v>
      </c>
      <c r="D29" s="27">
        <v>0</v>
      </c>
      <c r="E29" s="27">
        <v>0</v>
      </c>
      <c r="F29" s="27">
        <v>0</v>
      </c>
      <c r="G29" s="27">
        <v>0</v>
      </c>
      <c r="H29" s="27"/>
      <c r="I29" s="27"/>
      <c r="J29" s="27"/>
      <c r="K29" s="27"/>
      <c r="L29" s="27"/>
      <c r="M29" s="27"/>
      <c r="N29" s="27"/>
    </row>
    <row r="34" spans="2:14" x14ac:dyDescent="0.25">
      <c r="B34" t="s">
        <v>170</v>
      </c>
    </row>
    <row r="35" spans="2:14" x14ac:dyDescent="0.25">
      <c r="B35" t="s">
        <v>164</v>
      </c>
      <c r="C35" s="13" t="e">
        <f>HLOOKUP(#REF!,Constraints!C11:N19,9,FALSE)</f>
        <v>#REF!</v>
      </c>
    </row>
    <row r="48" spans="2:14" x14ac:dyDescent="0.25">
      <c r="C48" s="13"/>
      <c r="D48" s="13"/>
      <c r="E48" s="13"/>
      <c r="F48" s="13"/>
      <c r="G48" s="13"/>
      <c r="H48" s="13"/>
      <c r="I48" s="13"/>
      <c r="J48" s="13"/>
      <c r="K48" s="13"/>
      <c r="L48" s="13"/>
      <c r="M48" s="13"/>
      <c r="N48" s="13"/>
    </row>
    <row r="49" spans="2:14" x14ac:dyDescent="0.25">
      <c r="B49" s="45"/>
      <c r="C49" s="13"/>
      <c r="D49" s="13"/>
      <c r="E49" s="13"/>
      <c r="F49" s="13"/>
      <c r="G49" s="13"/>
      <c r="H49" s="13"/>
      <c r="I49" s="13"/>
      <c r="J49" s="13"/>
      <c r="K49" s="13"/>
      <c r="L49" s="13"/>
      <c r="M49" s="13"/>
      <c r="N49" s="13"/>
    </row>
    <row r="50" spans="2:14" x14ac:dyDescent="0.25">
      <c r="B50" s="45"/>
      <c r="C50" s="13"/>
      <c r="D50" s="13"/>
      <c r="E50" s="13"/>
      <c r="F50" s="13"/>
      <c r="G50" s="13"/>
      <c r="H50" s="13"/>
      <c r="I50" s="13"/>
      <c r="J50" s="13"/>
      <c r="K50" s="13"/>
      <c r="L50" s="13"/>
      <c r="M50" s="13"/>
      <c r="N50" s="13"/>
    </row>
    <row r="51" spans="2:14" x14ac:dyDescent="0.25">
      <c r="C51" s="13"/>
      <c r="D51" s="13"/>
      <c r="E51" s="13"/>
      <c r="F51" s="13"/>
      <c r="G51" s="13"/>
      <c r="H51" s="13"/>
      <c r="I51" s="13"/>
      <c r="J51" s="13"/>
      <c r="K51" s="13"/>
      <c r="L51" s="13"/>
      <c r="M51" s="13"/>
      <c r="N51" s="13"/>
    </row>
    <row r="52" spans="2:14" x14ac:dyDescent="0.25">
      <c r="B52" s="45"/>
      <c r="C52" s="13"/>
      <c r="D52" s="13"/>
      <c r="E52" s="13"/>
      <c r="F52" s="13"/>
      <c r="G52" s="13"/>
      <c r="H52" s="13"/>
      <c r="I52" s="13"/>
      <c r="J52" s="13"/>
      <c r="K52" s="13"/>
      <c r="L52" s="13"/>
      <c r="M52" s="13"/>
      <c r="N52" s="13"/>
    </row>
    <row r="53" spans="2:14" x14ac:dyDescent="0.25">
      <c r="B53" s="46" t="s">
        <v>163</v>
      </c>
      <c r="C53" s="13"/>
      <c r="D53" s="13"/>
      <c r="E53" s="13"/>
      <c r="F53" s="13"/>
      <c r="G53" s="13"/>
      <c r="H53" s="13"/>
      <c r="I53" s="13"/>
      <c r="J53" s="13"/>
      <c r="K53" s="13"/>
      <c r="L53" s="13"/>
      <c r="M53" s="13"/>
      <c r="N53" s="13"/>
    </row>
    <row r="54" spans="2:14" x14ac:dyDescent="0.25">
      <c r="B54" s="45" t="e">
        <f>"Constraints - "&amp;TEXT(#REF!,"mmm yyyy")</f>
        <v>#REF!</v>
      </c>
      <c r="C54" s="13"/>
      <c r="D54" s="13"/>
      <c r="E54" s="13"/>
      <c r="F54" s="13"/>
      <c r="G54" s="13"/>
      <c r="H54" s="13"/>
      <c r="I54" s="13"/>
      <c r="J54" s="13"/>
      <c r="K54" s="13"/>
      <c r="L54" s="13"/>
      <c r="M54" s="13"/>
      <c r="N54" s="13"/>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C17"/>
  <sheetViews>
    <sheetView zoomScale="70" zoomScaleNormal="70" workbookViewId="0">
      <selection activeCell="B4" sqref="B4:G4"/>
    </sheetView>
  </sheetViews>
  <sheetFormatPr defaultRowHeight="15" x14ac:dyDescent="0.25"/>
  <cols>
    <col min="2" max="2" width="27.42578125" bestFit="1" customWidth="1"/>
    <col min="3" max="3" width="12.42578125" bestFit="1" customWidth="1"/>
    <col min="4" max="5" width="9.7109375" bestFit="1" customWidth="1"/>
    <col min="6" max="7" width="10.140625" bestFit="1"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29" x14ac:dyDescent="0.25">
      <c r="B3" s="10" t="s">
        <v>88</v>
      </c>
      <c r="C3" s="40">
        <v>0.23059737237614999</v>
      </c>
      <c r="D3" s="40">
        <v>8.3770135558110012E-2</v>
      </c>
      <c r="E3" s="40">
        <v>7.4540071759729987E-2</v>
      </c>
      <c r="F3" s="40">
        <v>1.8364432173050001E-2</v>
      </c>
      <c r="G3" s="40">
        <v>0.12047343364923001</v>
      </c>
      <c r="H3" s="40"/>
      <c r="I3" s="40"/>
      <c r="J3" s="40"/>
      <c r="K3" s="40"/>
      <c r="L3" s="40"/>
      <c r="M3" s="40"/>
      <c r="N3" s="40"/>
      <c r="AC3" s="1"/>
    </row>
    <row r="4" spans="2:29" x14ac:dyDescent="0.25">
      <c r="B4" s="10" t="s">
        <v>89</v>
      </c>
      <c r="C4" s="40">
        <v>0.19076406297142001</v>
      </c>
      <c r="D4" s="40">
        <v>1.9737017589767301</v>
      </c>
      <c r="E4" s="40">
        <v>0.33233941992889998</v>
      </c>
      <c r="F4" s="42">
        <v>0.55117045496392991</v>
      </c>
      <c r="G4" s="42">
        <v>0.27654871245217</v>
      </c>
      <c r="H4" s="42"/>
      <c r="I4" s="42"/>
      <c r="J4" s="42"/>
      <c r="K4" s="42"/>
      <c r="L4" s="42"/>
      <c r="M4" s="42"/>
      <c r="N4" s="42"/>
      <c r="AC4" s="1"/>
    </row>
    <row r="5" spans="2:29" x14ac:dyDescent="0.25">
      <c r="B5" s="10" t="s">
        <v>90</v>
      </c>
      <c r="C5" s="40">
        <v>0</v>
      </c>
      <c r="D5" s="40">
        <v>0</v>
      </c>
      <c r="E5" s="40">
        <v>8.8663725995000002E-4</v>
      </c>
      <c r="F5" s="42">
        <v>4.4665580622500001E-3</v>
      </c>
      <c r="G5" s="42">
        <v>0</v>
      </c>
      <c r="H5" s="42"/>
      <c r="I5" s="42"/>
      <c r="J5" s="42"/>
      <c r="K5" s="42"/>
      <c r="L5" s="42"/>
      <c r="M5" s="42"/>
      <c r="N5" s="42"/>
      <c r="AC5" s="1"/>
    </row>
    <row r="9" spans="2:29" x14ac:dyDescent="0.25">
      <c r="B9" s="2" t="s">
        <v>110</v>
      </c>
      <c r="C9" s="3">
        <v>43220</v>
      </c>
      <c r="D9" s="3">
        <v>43251</v>
      </c>
      <c r="E9" s="3">
        <v>43281</v>
      </c>
      <c r="F9" s="3">
        <v>43312</v>
      </c>
      <c r="G9" s="3">
        <v>43343</v>
      </c>
      <c r="H9" s="3">
        <v>43373</v>
      </c>
      <c r="I9" s="3">
        <v>43404</v>
      </c>
      <c r="J9" s="3">
        <v>43434</v>
      </c>
      <c r="K9" s="3">
        <v>43465</v>
      </c>
      <c r="L9" s="3">
        <v>43496</v>
      </c>
      <c r="M9" s="3">
        <v>43524</v>
      </c>
      <c r="N9" s="3">
        <v>43555</v>
      </c>
    </row>
    <row r="10" spans="2:29" x14ac:dyDescent="0.25">
      <c r="B10" s="10" t="s">
        <v>111</v>
      </c>
      <c r="C10" s="15">
        <v>-7746.0359999999982</v>
      </c>
      <c r="D10" s="15">
        <v>-2620.02</v>
      </c>
      <c r="E10" s="15">
        <v>-1634.1059999999998</v>
      </c>
      <c r="F10" s="15">
        <v>-815.57399999999996</v>
      </c>
      <c r="G10" s="15">
        <v>-6190.2890000000007</v>
      </c>
      <c r="H10" s="15"/>
      <c r="I10" s="15"/>
      <c r="J10" s="15"/>
      <c r="K10" s="15"/>
      <c r="L10" s="15"/>
      <c r="M10" s="15"/>
      <c r="N10" s="15"/>
    </row>
    <row r="11" spans="2:29" x14ac:dyDescent="0.25">
      <c r="B11" s="10" t="s">
        <v>112</v>
      </c>
      <c r="C11" s="15">
        <v>-11600</v>
      </c>
      <c r="D11" s="15">
        <v>-61661</v>
      </c>
      <c r="E11" s="15">
        <v>-12300</v>
      </c>
      <c r="F11" s="15">
        <v>-26763</v>
      </c>
      <c r="G11" s="15">
        <v>-26185</v>
      </c>
      <c r="H11" s="15"/>
      <c r="I11" s="15"/>
      <c r="J11" s="15"/>
      <c r="K11" s="15"/>
      <c r="L11" s="15"/>
      <c r="M11" s="15"/>
      <c r="N11" s="15"/>
    </row>
    <row r="12" spans="2:29" x14ac:dyDescent="0.25">
      <c r="B12" s="10" t="s">
        <v>113</v>
      </c>
      <c r="C12" s="15">
        <v>0</v>
      </c>
      <c r="D12" s="15">
        <v>0</v>
      </c>
      <c r="E12" s="15">
        <v>-232.68299999999999</v>
      </c>
      <c r="F12" s="15">
        <v>-327.55799999999999</v>
      </c>
      <c r="G12" s="15">
        <v>0</v>
      </c>
      <c r="H12" s="15"/>
      <c r="I12" s="15"/>
      <c r="J12" s="15"/>
      <c r="K12" s="15"/>
      <c r="L12" s="15"/>
      <c r="M12" s="15"/>
      <c r="N12" s="15"/>
    </row>
    <row r="13" spans="2:29" x14ac:dyDescent="0.25">
      <c r="C13" s="26">
        <f>SUM(C10:C12)</f>
        <v>-19346.036</v>
      </c>
      <c r="D13" s="26">
        <f t="shared" ref="D13:N13" si="0">SUM(D10:D12)</f>
        <v>-64281.02</v>
      </c>
      <c r="E13" s="26">
        <f t="shared" si="0"/>
        <v>-14166.789000000001</v>
      </c>
      <c r="F13" s="26">
        <f t="shared" si="0"/>
        <v>-27906.132000000001</v>
      </c>
      <c r="G13" s="26">
        <f t="shared" si="0"/>
        <v>-32375.289000000001</v>
      </c>
      <c r="H13" s="26">
        <f t="shared" si="0"/>
        <v>0</v>
      </c>
      <c r="I13" s="26">
        <f t="shared" si="0"/>
        <v>0</v>
      </c>
      <c r="J13" s="26">
        <f t="shared" si="0"/>
        <v>0</v>
      </c>
      <c r="K13" s="26">
        <f t="shared" si="0"/>
        <v>0</v>
      </c>
      <c r="L13" s="26">
        <f t="shared" si="0"/>
        <v>0</v>
      </c>
      <c r="M13" s="26">
        <f t="shared" si="0"/>
        <v>0</v>
      </c>
      <c r="N13" s="26">
        <f t="shared" si="0"/>
        <v>0</v>
      </c>
    </row>
    <row r="16" spans="2:29" x14ac:dyDescent="0.25">
      <c r="B16" t="s">
        <v>170</v>
      </c>
    </row>
    <row r="17" spans="2:3" x14ac:dyDescent="0.25">
      <c r="B17" t="s">
        <v>93</v>
      </c>
      <c r="C17" s="51" t="e">
        <f>HLOOKUP(#REF!,'Negative Reserves'!C9:N13,5,FALSE)</f>
        <v>#REF!</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N42"/>
  <sheetViews>
    <sheetView zoomScale="70" zoomScaleNormal="70" workbookViewId="0">
      <selection activeCell="B4" sqref="B4:G4"/>
    </sheetView>
  </sheetViews>
  <sheetFormatPr defaultRowHeight="15" x14ac:dyDescent="0.25"/>
  <cols>
    <col min="2" max="2" width="60.28515625" customWidth="1"/>
    <col min="3" max="3" width="10.28515625" bestFit="1" customWidth="1"/>
    <col min="4" max="4" width="9.7109375" bestFit="1" customWidth="1"/>
    <col min="5" max="5" width="11" bestFit="1" customWidth="1"/>
    <col min="7" max="7" width="11.42578125" bestFit="1"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0" t="s">
        <v>29</v>
      </c>
      <c r="C3" s="40">
        <v>1.0596106989192298</v>
      </c>
      <c r="D3" s="40">
        <v>0.98719354003866</v>
      </c>
      <c r="E3" s="40">
        <v>0.8388736270945798</v>
      </c>
      <c r="F3" s="40">
        <v>0.81654164262496998</v>
      </c>
      <c r="G3" s="40">
        <v>0.90959061729735002</v>
      </c>
      <c r="H3" s="40"/>
      <c r="I3" s="40"/>
      <c r="J3" s="40"/>
      <c r="K3" s="40"/>
      <c r="L3" s="40"/>
      <c r="M3" s="40"/>
      <c r="N3" s="40"/>
    </row>
    <row r="4" spans="2:14" x14ac:dyDescent="0.25">
      <c r="B4" s="10" t="s">
        <v>175</v>
      </c>
      <c r="C4" s="40">
        <v>4.0454750400000004</v>
      </c>
      <c r="D4" s="40">
        <v>4.0014732000000004</v>
      </c>
      <c r="E4" s="40">
        <v>4.1843799400000004</v>
      </c>
      <c r="F4" s="40">
        <v>5.5770516999999993</v>
      </c>
      <c r="G4" s="40">
        <v>6.0255107399999996</v>
      </c>
      <c r="H4" s="40"/>
      <c r="I4" s="40"/>
      <c r="J4" s="40"/>
      <c r="K4" s="40"/>
      <c r="L4" s="40"/>
      <c r="M4" s="40"/>
      <c r="N4" s="40"/>
    </row>
    <row r="5" spans="2:14" x14ac:dyDescent="0.25">
      <c r="B5" s="10" t="s">
        <v>176</v>
      </c>
      <c r="C5" s="40">
        <v>0</v>
      </c>
      <c r="D5" s="40">
        <v>0</v>
      </c>
      <c r="E5" s="40">
        <v>0</v>
      </c>
      <c r="F5" s="40">
        <v>0</v>
      </c>
      <c r="G5" s="40">
        <v>0</v>
      </c>
      <c r="H5" s="40"/>
      <c r="I5" s="40"/>
      <c r="J5" s="40"/>
      <c r="K5" s="40"/>
      <c r="L5" s="40"/>
      <c r="M5" s="40"/>
      <c r="N5" s="40"/>
    </row>
    <row r="6" spans="2:14" x14ac:dyDescent="0.25">
      <c r="B6" s="10" t="s">
        <v>45</v>
      </c>
      <c r="C6" s="40">
        <v>3.2549999999999989E-2</v>
      </c>
      <c r="D6" s="40">
        <v>1.5050000000000006E-2</v>
      </c>
      <c r="E6" s="40">
        <v>5.2499999999999969E-3</v>
      </c>
      <c r="F6" s="40">
        <v>1.3650000000000011E-2</v>
      </c>
      <c r="G6" s="40">
        <v>9.1000000000000004E-3</v>
      </c>
      <c r="H6" s="40"/>
      <c r="I6" s="40"/>
      <c r="J6" s="40"/>
      <c r="K6" s="40"/>
      <c r="L6" s="40"/>
      <c r="M6" s="40"/>
      <c r="N6" s="40"/>
    </row>
    <row r="7" spans="2:14" x14ac:dyDescent="0.25">
      <c r="B7" s="10" t="s">
        <v>46</v>
      </c>
      <c r="C7" s="40">
        <v>0.15678468000000004</v>
      </c>
      <c r="D7" s="40">
        <v>6.3168480000000013E-2</v>
      </c>
      <c r="E7" s="40">
        <v>2.3231830000000019E-2</v>
      </c>
      <c r="F7" s="40">
        <v>5.1529599999999967E-2</v>
      </c>
      <c r="G7" s="40">
        <v>0.12183464999999989</v>
      </c>
      <c r="H7" s="40"/>
      <c r="I7" s="40"/>
      <c r="J7" s="40"/>
      <c r="K7" s="40"/>
      <c r="L7" s="40"/>
      <c r="M7" s="40"/>
      <c r="N7" s="40"/>
    </row>
    <row r="8" spans="2:14" x14ac:dyDescent="0.25">
      <c r="B8" s="10" t="s">
        <v>44</v>
      </c>
      <c r="C8" s="40">
        <v>0.49896000000000024</v>
      </c>
      <c r="D8" s="40">
        <v>0.51483000000000023</v>
      </c>
      <c r="E8" s="40">
        <v>0.4831000000000002</v>
      </c>
      <c r="F8" s="40">
        <v>0.50873000000000024</v>
      </c>
      <c r="G8" s="40">
        <v>0.50859000000000021</v>
      </c>
      <c r="H8" s="40"/>
      <c r="I8" s="40"/>
      <c r="J8" s="40"/>
      <c r="K8" s="40"/>
      <c r="L8" s="40"/>
      <c r="M8" s="40"/>
      <c r="N8" s="40"/>
    </row>
    <row r="9" spans="2:14" x14ac:dyDescent="0.25">
      <c r="B9" s="10" t="s">
        <v>47</v>
      </c>
      <c r="C9" s="40">
        <v>0.3743249999999998</v>
      </c>
      <c r="D9" s="40">
        <v>0.38680249999999977</v>
      </c>
      <c r="E9" s="40">
        <v>0.3743249999999998</v>
      </c>
      <c r="F9" s="40">
        <v>0.38680249999999977</v>
      </c>
      <c r="G9" s="40">
        <v>0.38680249999999977</v>
      </c>
      <c r="H9" s="40"/>
      <c r="I9" s="40"/>
      <c r="J9" s="40"/>
      <c r="K9" s="40"/>
      <c r="L9" s="40"/>
      <c r="M9" s="40"/>
      <c r="N9" s="40"/>
    </row>
    <row r="10" spans="2:14" x14ac:dyDescent="0.25">
      <c r="B10" s="10" t="s">
        <v>48</v>
      </c>
      <c r="C10" s="40">
        <v>0.27623048999999994</v>
      </c>
      <c r="D10" s="40">
        <v>0.45542747000000017</v>
      </c>
      <c r="E10" s="40">
        <v>0.14368738900000003</v>
      </c>
      <c r="F10" s="40">
        <v>0.18238135</v>
      </c>
      <c r="G10" s="40">
        <v>0.25518026999999993</v>
      </c>
      <c r="H10" s="40"/>
      <c r="I10" s="40"/>
      <c r="J10" s="40"/>
      <c r="K10" s="40"/>
      <c r="L10" s="40"/>
      <c r="M10" s="40"/>
      <c r="N10" s="40"/>
    </row>
    <row r="11" spans="2:14" x14ac:dyDescent="0.25">
      <c r="B11" s="52" t="s">
        <v>151</v>
      </c>
      <c r="C11" s="40">
        <f>SUM(C3:C5,C8)</f>
        <v>5.6040457389192309</v>
      </c>
      <c r="D11" s="40">
        <f t="shared" ref="D11:N11" si="0">SUM(D3:D5,D8)</f>
        <v>5.5034967400386599</v>
      </c>
      <c r="E11" s="40">
        <f t="shared" si="0"/>
        <v>5.50635356709458</v>
      </c>
      <c r="F11" s="40">
        <f t="shared" si="0"/>
        <v>6.9023233426249693</v>
      </c>
      <c r="G11" s="40">
        <f t="shared" si="0"/>
        <v>7.4436913572973493</v>
      </c>
      <c r="H11" s="40">
        <f t="shared" si="0"/>
        <v>0</v>
      </c>
      <c r="I11" s="40">
        <f t="shared" si="0"/>
        <v>0</v>
      </c>
      <c r="J11" s="40">
        <f t="shared" si="0"/>
        <v>0</v>
      </c>
      <c r="K11" s="40">
        <f t="shared" si="0"/>
        <v>0</v>
      </c>
      <c r="L11" s="40">
        <f t="shared" si="0"/>
        <v>0</v>
      </c>
      <c r="M11" s="40">
        <f t="shared" si="0"/>
        <v>0</v>
      </c>
      <c r="N11" s="40">
        <f t="shared" si="0"/>
        <v>0</v>
      </c>
    </row>
    <row r="12" spans="2:14" x14ac:dyDescent="0.25">
      <c r="B12" s="52" t="s">
        <v>178</v>
      </c>
      <c r="C12" s="40">
        <f>SUM(C6:C7,C9:C10)</f>
        <v>0.83989016999999966</v>
      </c>
      <c r="D12" s="40">
        <f t="shared" ref="D12:N12" si="1">SUM(D6:D7,D9:D10)</f>
        <v>0.92044844999999997</v>
      </c>
      <c r="E12" s="40">
        <f t="shared" si="1"/>
        <v>0.54649421899999984</v>
      </c>
      <c r="F12" s="40">
        <f t="shared" si="1"/>
        <v>0.63436344999999972</v>
      </c>
      <c r="G12" s="40">
        <f t="shared" si="1"/>
        <v>0.77291741999999952</v>
      </c>
      <c r="H12" s="40">
        <f t="shared" si="1"/>
        <v>0</v>
      </c>
      <c r="I12" s="40">
        <f t="shared" si="1"/>
        <v>0</v>
      </c>
      <c r="J12" s="40">
        <f t="shared" si="1"/>
        <v>0</v>
      </c>
      <c r="K12" s="40">
        <f t="shared" si="1"/>
        <v>0</v>
      </c>
      <c r="L12" s="40">
        <f t="shared" si="1"/>
        <v>0</v>
      </c>
      <c r="M12" s="40">
        <f t="shared" si="1"/>
        <v>0</v>
      </c>
      <c r="N12" s="40">
        <f t="shared" si="1"/>
        <v>0</v>
      </c>
    </row>
    <row r="16" spans="2:14" x14ac:dyDescent="0.25">
      <c r="B16" s="2" t="s">
        <v>93</v>
      </c>
      <c r="C16" s="3">
        <v>43191</v>
      </c>
      <c r="D16" s="3">
        <v>43221</v>
      </c>
      <c r="E16" s="3">
        <v>43252</v>
      </c>
      <c r="F16" s="3">
        <v>43282</v>
      </c>
      <c r="G16" s="3">
        <v>43313</v>
      </c>
      <c r="H16" s="3">
        <v>43344</v>
      </c>
      <c r="I16" s="3">
        <v>43374</v>
      </c>
      <c r="J16" s="3">
        <v>43405</v>
      </c>
      <c r="K16" s="3">
        <v>43435</v>
      </c>
      <c r="L16" s="3">
        <v>43466</v>
      </c>
      <c r="M16" s="3">
        <v>43497</v>
      </c>
      <c r="N16" s="3">
        <v>43525</v>
      </c>
    </row>
    <row r="17" spans="2:14" x14ac:dyDescent="0.25">
      <c r="B17" s="10" t="s">
        <v>91</v>
      </c>
      <c r="C17" s="58">
        <v>63000</v>
      </c>
      <c r="D17" s="58">
        <v>65100</v>
      </c>
      <c r="E17" s="58">
        <v>46620</v>
      </c>
      <c r="F17" s="58">
        <v>65100</v>
      </c>
      <c r="G17" s="15">
        <v>65100</v>
      </c>
      <c r="H17" s="15"/>
      <c r="I17" s="15"/>
      <c r="J17" s="15"/>
      <c r="K17" s="15"/>
      <c r="L17" s="15"/>
      <c r="M17" s="15"/>
      <c r="N17" s="15"/>
    </row>
    <row r="18" spans="2:14" x14ac:dyDescent="0.25">
      <c r="B18" s="10" t="s">
        <v>92</v>
      </c>
      <c r="C18" s="59">
        <v>90720</v>
      </c>
      <c r="D18" s="59">
        <v>93780</v>
      </c>
      <c r="E18" s="59">
        <v>91080</v>
      </c>
      <c r="F18" s="59">
        <v>93960</v>
      </c>
      <c r="G18" s="15">
        <v>93960</v>
      </c>
      <c r="H18" s="15"/>
      <c r="I18" s="15"/>
      <c r="J18" s="15"/>
      <c r="K18" s="15"/>
      <c r="L18" s="15"/>
      <c r="M18" s="15"/>
      <c r="N18" s="15"/>
    </row>
    <row r="19" spans="2:14" x14ac:dyDescent="0.25">
      <c r="B19" s="10" t="s">
        <v>177</v>
      </c>
      <c r="C19" s="60">
        <v>159712.75</v>
      </c>
      <c r="D19" s="60">
        <v>159528.13</v>
      </c>
      <c r="E19" s="60">
        <v>164254.81</v>
      </c>
      <c r="F19" s="60">
        <v>221511.75</v>
      </c>
      <c r="G19" s="15">
        <v>237260.01</v>
      </c>
      <c r="H19" s="15"/>
      <c r="I19" s="15"/>
      <c r="J19" s="15"/>
      <c r="K19" s="15"/>
      <c r="L19" s="15"/>
      <c r="M19" s="15"/>
      <c r="N19" s="15"/>
    </row>
    <row r="20" spans="2:14" x14ac:dyDescent="0.25">
      <c r="B20" s="10"/>
      <c r="C20" s="15"/>
      <c r="D20" s="15"/>
      <c r="E20" s="15"/>
      <c r="F20" s="15"/>
      <c r="G20" s="15"/>
      <c r="H20" s="15"/>
      <c r="I20" s="15"/>
      <c r="J20" s="15"/>
      <c r="K20" s="15"/>
      <c r="L20" s="15"/>
      <c r="M20" s="15"/>
      <c r="N20" s="15"/>
    </row>
    <row r="23" spans="2:14" x14ac:dyDescent="0.25">
      <c r="B23" t="s">
        <v>170</v>
      </c>
      <c r="C23" s="8"/>
    </row>
    <row r="24" spans="2:14" x14ac:dyDescent="0.25">
      <c r="B24" t="s">
        <v>172</v>
      </c>
      <c r="C24" s="53" t="e">
        <f>HLOOKUP(#REF!,'Fast Reserve'!$C$2:$N$12,10,FALSE)</f>
        <v>#REF!</v>
      </c>
    </row>
    <row r="25" spans="2:14" x14ac:dyDescent="0.25">
      <c r="B25" t="s">
        <v>173</v>
      </c>
      <c r="C25" s="53" t="e">
        <f>HLOOKUP(#REF!,'Fast Reserve'!$C$2:$N$12,11,FALSE)</f>
        <v>#REF!</v>
      </c>
    </row>
    <row r="26" spans="2:14" x14ac:dyDescent="0.25">
      <c r="C26" s="8"/>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L86"/>
  <sheetViews>
    <sheetView zoomScale="55" zoomScaleNormal="55" workbookViewId="0">
      <selection activeCell="B4" sqref="B4:G4"/>
    </sheetView>
  </sheetViews>
  <sheetFormatPr defaultRowHeight="15" x14ac:dyDescent="0.25"/>
  <cols>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26" width="6.5703125" bestFit="1" customWidth="1"/>
    <col min="27" max="32" width="3" bestFit="1" customWidth="1"/>
    <col min="33" max="33" width="3" customWidth="1"/>
    <col min="34" max="52" width="3" bestFit="1" customWidth="1"/>
  </cols>
  <sheetData>
    <row r="2" spans="2:14" x14ac:dyDescent="0.25">
      <c r="B2" s="6"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28</v>
      </c>
      <c r="C3" s="40">
        <v>0.93277580311649999</v>
      </c>
      <c r="D3" s="40">
        <v>1.3641451570712997</v>
      </c>
      <c r="E3" s="40">
        <v>1.0084516969542601</v>
      </c>
      <c r="F3" s="40">
        <v>1.5448819072796698</v>
      </c>
      <c r="G3" s="40">
        <v>1.5264320098429998</v>
      </c>
      <c r="H3" s="40"/>
      <c r="I3" s="40"/>
      <c r="J3" s="40"/>
      <c r="K3" s="40"/>
      <c r="L3" s="40"/>
      <c r="M3" s="40"/>
      <c r="N3" s="40"/>
    </row>
    <row r="4" spans="2:14" x14ac:dyDescent="0.25">
      <c r="B4" s="17" t="s">
        <v>49</v>
      </c>
      <c r="C4" s="40">
        <v>1.01655202</v>
      </c>
      <c r="D4" s="40">
        <v>1.3163757700000001</v>
      </c>
      <c r="E4" s="40">
        <v>0.84783121000000006</v>
      </c>
      <c r="F4" s="40">
        <v>1.4231160200000006</v>
      </c>
      <c r="G4" s="40">
        <v>1.4022486599999997</v>
      </c>
      <c r="H4" s="40"/>
      <c r="I4" s="40"/>
      <c r="J4" s="40"/>
      <c r="K4" s="40"/>
      <c r="L4" s="40"/>
      <c r="M4" s="40"/>
      <c r="N4" s="40"/>
    </row>
    <row r="5" spans="2:14" x14ac:dyDescent="0.25">
      <c r="B5" s="17" t="s">
        <v>50</v>
      </c>
      <c r="C5" s="40">
        <v>3.6332199999999982E-3</v>
      </c>
      <c r="D5" s="40">
        <v>2.4158499999999993E-3</v>
      </c>
      <c r="E5" s="40">
        <v>3.3382199999999985E-3</v>
      </c>
      <c r="F5" s="40">
        <v>2.2192079999999999E-2</v>
      </c>
      <c r="G5" s="40">
        <v>3.4454099999999994E-3</v>
      </c>
      <c r="H5" s="40"/>
      <c r="I5" s="40"/>
      <c r="J5" s="40"/>
      <c r="K5" s="40"/>
      <c r="L5" s="40"/>
      <c r="M5" s="40"/>
      <c r="N5" s="40"/>
    </row>
    <row r="6" spans="2:14" x14ac:dyDescent="0.25">
      <c r="B6" s="17" t="s">
        <v>51</v>
      </c>
      <c r="C6" s="40">
        <v>-1.7549590000000007E-2</v>
      </c>
      <c r="D6" s="40">
        <v>5.2887630000000005E-2</v>
      </c>
      <c r="E6" s="40">
        <v>1.1874399999999992E-2</v>
      </c>
      <c r="F6" s="40">
        <v>2.7315900000000086E-3</v>
      </c>
      <c r="G6" s="40">
        <v>-0.13242075</v>
      </c>
      <c r="H6" s="40"/>
      <c r="I6" s="40"/>
      <c r="J6" s="40"/>
      <c r="K6" s="40"/>
      <c r="L6" s="40"/>
      <c r="M6" s="40"/>
      <c r="N6" s="40"/>
    </row>
    <row r="7" spans="2:14" x14ac:dyDescent="0.25">
      <c r="B7" s="17" t="s">
        <v>52</v>
      </c>
      <c r="C7" s="40">
        <v>2.4391029999999998E-2</v>
      </c>
      <c r="D7" s="40">
        <v>1.3107280000000001E-2</v>
      </c>
      <c r="E7" s="40">
        <v>2.2147460000000001E-2</v>
      </c>
      <c r="F7" s="40">
        <v>2.6845830000000005E-2</v>
      </c>
      <c r="G7" s="40">
        <v>8.9274300000000001E-3</v>
      </c>
      <c r="H7" s="40"/>
      <c r="I7" s="40"/>
      <c r="J7" s="40"/>
      <c r="K7" s="40"/>
      <c r="L7" s="40"/>
      <c r="M7" s="40"/>
      <c r="N7" s="40"/>
    </row>
    <row r="8" spans="2:14" x14ac:dyDescent="0.25">
      <c r="B8" s="17" t="s">
        <v>53</v>
      </c>
      <c r="C8" s="40">
        <v>4.9335000000000011E-2</v>
      </c>
      <c r="D8" s="40">
        <v>5.870149999999999E-2</v>
      </c>
      <c r="E8" s="40">
        <v>3.9289249999999991E-2</v>
      </c>
      <c r="F8" s="40">
        <v>8.1493830000000003E-2</v>
      </c>
      <c r="G8" s="40">
        <v>5.0556999999999998E-2</v>
      </c>
      <c r="H8" s="40"/>
      <c r="I8" s="40"/>
      <c r="J8" s="40"/>
      <c r="K8" s="40"/>
      <c r="L8" s="40"/>
      <c r="M8" s="40"/>
      <c r="N8" s="40"/>
    </row>
    <row r="9" spans="2:14" x14ac:dyDescent="0.25">
      <c r="B9" s="17" t="s">
        <v>54</v>
      </c>
      <c r="C9" s="40">
        <v>0.22949577999999995</v>
      </c>
      <c r="D9" s="40">
        <v>0.40629951999999991</v>
      </c>
      <c r="E9" s="40">
        <v>0.32227657999999998</v>
      </c>
      <c r="F9" s="40">
        <v>0.21654569999999998</v>
      </c>
      <c r="G9" s="40">
        <v>0.28260043000000001</v>
      </c>
      <c r="H9" s="40"/>
      <c r="I9" s="40"/>
      <c r="J9" s="40"/>
      <c r="K9" s="40"/>
      <c r="L9" s="40"/>
      <c r="M9" s="40"/>
      <c r="N9" s="40"/>
    </row>
    <row r="10" spans="2:14" x14ac:dyDescent="0.25">
      <c r="B10" s="17" t="s">
        <v>114</v>
      </c>
      <c r="C10" s="40">
        <v>0</v>
      </c>
      <c r="D10" s="40">
        <v>0</v>
      </c>
      <c r="E10" s="40">
        <v>0</v>
      </c>
      <c r="F10" s="40">
        <v>0</v>
      </c>
      <c r="G10" s="40">
        <v>0</v>
      </c>
      <c r="H10" s="40"/>
      <c r="I10" s="40"/>
      <c r="J10" s="40"/>
      <c r="K10" s="40"/>
      <c r="L10" s="40"/>
      <c r="M10" s="40"/>
      <c r="N10" s="40"/>
    </row>
    <row r="11" spans="2:14" x14ac:dyDescent="0.25">
      <c r="B11" s="17" t="s">
        <v>55</v>
      </c>
      <c r="C11" s="40">
        <v>0</v>
      </c>
      <c r="D11" s="40">
        <v>0</v>
      </c>
      <c r="E11" s="40">
        <v>0</v>
      </c>
      <c r="F11" s="40">
        <v>0</v>
      </c>
      <c r="G11" s="40">
        <v>0</v>
      </c>
      <c r="H11" s="40"/>
      <c r="I11" s="40"/>
      <c r="J11" s="40"/>
      <c r="K11" s="40"/>
      <c r="L11" s="40"/>
      <c r="M11" s="40"/>
      <c r="N11" s="40"/>
    </row>
    <row r="12" spans="2:14" x14ac:dyDescent="0.25">
      <c r="B12" s="17" t="s">
        <v>115</v>
      </c>
      <c r="C12" s="40">
        <v>0.77432570999999983</v>
      </c>
      <c r="D12" s="40">
        <v>0.83880858000000003</v>
      </c>
      <c r="E12" s="40">
        <v>1.0114897200000004</v>
      </c>
      <c r="F12" s="40">
        <v>1.5894462099999997</v>
      </c>
      <c r="G12" s="40">
        <v>1.5809999999999997</v>
      </c>
      <c r="H12" s="40"/>
      <c r="I12" s="40"/>
      <c r="J12" s="40"/>
      <c r="K12" s="40"/>
      <c r="L12" s="40"/>
      <c r="M12" s="40"/>
      <c r="N12" s="40"/>
    </row>
    <row r="13" spans="2:14" x14ac:dyDescent="0.25">
      <c r="B13" s="17" t="s">
        <v>179</v>
      </c>
      <c r="C13" s="40">
        <v>0.55342712999958976</v>
      </c>
      <c r="D13" s="40">
        <v>0.48931667999982198</v>
      </c>
      <c r="E13" s="40">
        <v>0.49979961918975363</v>
      </c>
      <c r="F13" s="40">
        <v>0.71148004000000009</v>
      </c>
      <c r="G13" s="40">
        <v>0.94006891799999992</v>
      </c>
      <c r="H13" s="40"/>
      <c r="I13" s="40"/>
      <c r="J13" s="40"/>
      <c r="K13" s="40"/>
      <c r="L13" s="40"/>
      <c r="M13" s="40"/>
      <c r="N13" s="40"/>
    </row>
    <row r="14" spans="2:14" x14ac:dyDescent="0.25">
      <c r="B14" s="17" t="s">
        <v>57</v>
      </c>
      <c r="C14" s="40">
        <v>0</v>
      </c>
      <c r="D14" s="40">
        <v>0</v>
      </c>
      <c r="E14" s="40">
        <v>0</v>
      </c>
      <c r="F14" s="40">
        <v>0</v>
      </c>
      <c r="G14" s="40">
        <v>0</v>
      </c>
      <c r="H14" s="40"/>
      <c r="I14" s="40"/>
      <c r="J14" s="40"/>
      <c r="K14" s="40"/>
      <c r="L14" s="40"/>
      <c r="M14" s="40"/>
      <c r="N14" s="40"/>
    </row>
    <row r="15" spans="2:14" x14ac:dyDescent="0.25">
      <c r="B15" s="17" t="s">
        <v>58</v>
      </c>
      <c r="C15" s="40">
        <v>0.11356677999999995</v>
      </c>
      <c r="D15" s="40">
        <v>0.11279195000000004</v>
      </c>
      <c r="E15" s="40">
        <v>0.10679139999999991</v>
      </c>
      <c r="F15" s="40">
        <v>7.6176149999999956E-2</v>
      </c>
      <c r="G15" s="40">
        <v>0.11434187000000003</v>
      </c>
      <c r="H15" s="40"/>
      <c r="I15" s="40"/>
      <c r="J15" s="40"/>
      <c r="K15" s="40"/>
      <c r="L15" s="40"/>
      <c r="M15" s="40"/>
      <c r="N15" s="40"/>
    </row>
    <row r="16" spans="2:14" x14ac:dyDescent="0.25">
      <c r="B16" s="17" t="s">
        <v>117</v>
      </c>
      <c r="C16" s="40">
        <v>3.5310030000000006</v>
      </c>
      <c r="D16" s="40">
        <v>3.6054420000000014</v>
      </c>
      <c r="E16" s="40">
        <v>3.6156740000000003</v>
      </c>
      <c r="F16" s="40">
        <v>1.2472499999999997</v>
      </c>
      <c r="G16" s="40">
        <v>1.2375</v>
      </c>
      <c r="H16" s="40"/>
      <c r="I16" s="40"/>
      <c r="J16" s="40"/>
      <c r="K16" s="40"/>
      <c r="L16" s="40"/>
      <c r="M16" s="40"/>
      <c r="N16" s="40"/>
    </row>
    <row r="17" spans="2:38" x14ac:dyDescent="0.25">
      <c r="B17" s="18" t="s">
        <v>116</v>
      </c>
      <c r="C17" s="40">
        <v>0.84099475000000012</v>
      </c>
      <c r="D17" s="40">
        <v>0.88697166999999999</v>
      </c>
      <c r="E17" s="40">
        <v>0.89147339000000003</v>
      </c>
      <c r="F17" s="40">
        <v>0.57234756000000009</v>
      </c>
      <c r="G17" s="40">
        <v>0.5934778599999998</v>
      </c>
      <c r="H17" s="40"/>
      <c r="I17" s="40"/>
      <c r="J17" s="40"/>
      <c r="K17" s="40"/>
      <c r="L17" s="40"/>
      <c r="M17" s="40"/>
      <c r="N17" s="40"/>
    </row>
    <row r="18" spans="2:38" x14ac:dyDescent="0.25">
      <c r="B18" s="18" t="s">
        <v>118</v>
      </c>
      <c r="C18" s="40">
        <v>2.9598381000000002</v>
      </c>
      <c r="D18" s="40">
        <v>3.0650364500000005</v>
      </c>
      <c r="E18" s="40">
        <v>3.0652745999999995</v>
      </c>
      <c r="F18" s="40">
        <v>2.9881434000000002</v>
      </c>
      <c r="G18" s="40">
        <v>2.9553744000000002</v>
      </c>
      <c r="H18" s="40"/>
      <c r="I18" s="40"/>
      <c r="J18" s="40"/>
      <c r="K18" s="40"/>
      <c r="L18" s="40"/>
      <c r="M18" s="40"/>
      <c r="N18" s="40"/>
    </row>
    <row r="21" spans="2:38" x14ac:dyDescent="0.25">
      <c r="C21" s="68">
        <v>43191</v>
      </c>
      <c r="D21" s="69"/>
      <c r="E21" s="70"/>
      <c r="F21" s="68">
        <v>43221</v>
      </c>
      <c r="G21" s="69"/>
      <c r="H21" s="70"/>
      <c r="I21" s="68">
        <v>43252</v>
      </c>
      <c r="J21" s="69"/>
      <c r="K21" s="70"/>
      <c r="L21" s="68">
        <v>43282</v>
      </c>
      <c r="M21" s="69"/>
      <c r="N21" s="70"/>
      <c r="O21" s="68">
        <v>43313</v>
      </c>
      <c r="P21" s="69"/>
      <c r="Q21" s="70"/>
      <c r="R21" s="68">
        <v>43344</v>
      </c>
      <c r="S21" s="69"/>
      <c r="T21" s="70"/>
      <c r="U21" s="68">
        <v>43374</v>
      </c>
      <c r="V21" s="69"/>
      <c r="W21" s="70"/>
      <c r="X21" s="68">
        <v>43405</v>
      </c>
      <c r="Y21" s="69"/>
      <c r="Z21" s="70"/>
      <c r="AA21" s="68">
        <v>43435</v>
      </c>
      <c r="AB21" s="69"/>
      <c r="AC21" s="70"/>
      <c r="AD21" s="68">
        <v>43466</v>
      </c>
      <c r="AE21" s="69"/>
      <c r="AF21" s="70"/>
      <c r="AG21" s="68">
        <v>43497</v>
      </c>
      <c r="AH21" s="69"/>
      <c r="AI21" s="70"/>
      <c r="AJ21" s="68">
        <v>43525</v>
      </c>
      <c r="AK21" s="69"/>
      <c r="AL21" s="70"/>
    </row>
    <row r="22" spans="2:38" x14ac:dyDescent="0.25">
      <c r="B22" s="6" t="s">
        <v>119</v>
      </c>
      <c r="C22" s="7" t="s">
        <v>120</v>
      </c>
      <c r="D22" s="7" t="s">
        <v>121</v>
      </c>
      <c r="E22" s="7" t="s">
        <v>122</v>
      </c>
      <c r="F22" s="7" t="s">
        <v>120</v>
      </c>
      <c r="G22" s="7" t="s">
        <v>121</v>
      </c>
      <c r="H22" s="7" t="s">
        <v>122</v>
      </c>
      <c r="I22" s="7" t="s">
        <v>120</v>
      </c>
      <c r="J22" s="7" t="s">
        <v>121</v>
      </c>
      <c r="K22" s="7" t="s">
        <v>122</v>
      </c>
      <c r="L22" s="7" t="s">
        <v>120</v>
      </c>
      <c r="M22" s="7" t="s">
        <v>121</v>
      </c>
      <c r="N22" s="7" t="s">
        <v>122</v>
      </c>
      <c r="O22" s="7" t="s">
        <v>120</v>
      </c>
      <c r="P22" s="7" t="s">
        <v>121</v>
      </c>
      <c r="Q22" s="7" t="s">
        <v>122</v>
      </c>
      <c r="R22" s="7" t="s">
        <v>120</v>
      </c>
      <c r="S22" s="7" t="s">
        <v>121</v>
      </c>
      <c r="T22" s="7" t="s">
        <v>122</v>
      </c>
      <c r="U22" s="7" t="s">
        <v>120</v>
      </c>
      <c r="V22" s="7" t="s">
        <v>121</v>
      </c>
      <c r="W22" s="7" t="s">
        <v>122</v>
      </c>
      <c r="X22" s="7" t="s">
        <v>120</v>
      </c>
      <c r="Y22" s="7" t="s">
        <v>121</v>
      </c>
      <c r="Z22" s="7" t="s">
        <v>122</v>
      </c>
      <c r="AA22" s="7" t="s">
        <v>120</v>
      </c>
      <c r="AB22" s="7" t="s">
        <v>121</v>
      </c>
      <c r="AC22" s="7" t="s">
        <v>122</v>
      </c>
      <c r="AD22" s="7" t="s">
        <v>120</v>
      </c>
      <c r="AE22" s="7" t="s">
        <v>121</v>
      </c>
      <c r="AF22" s="7" t="s">
        <v>122</v>
      </c>
      <c r="AG22" s="7" t="s">
        <v>120</v>
      </c>
      <c r="AH22" s="7" t="s">
        <v>121</v>
      </c>
      <c r="AI22" s="7" t="s">
        <v>122</v>
      </c>
      <c r="AJ22" s="7" t="s">
        <v>120</v>
      </c>
      <c r="AK22" s="7" t="s">
        <v>121</v>
      </c>
      <c r="AL22" s="7" t="s">
        <v>122</v>
      </c>
    </row>
    <row r="23" spans="2:38" x14ac:dyDescent="0.25">
      <c r="B23" s="17" t="s">
        <v>49</v>
      </c>
      <c r="C23" s="15">
        <v>107661.71799999999</v>
      </c>
      <c r="D23" s="15">
        <v>66922.085999999996</v>
      </c>
      <c r="E23" s="15">
        <v>185466.53700000001</v>
      </c>
      <c r="F23" s="63">
        <v>150171.685</v>
      </c>
      <c r="G23" s="63">
        <v>91998.91</v>
      </c>
      <c r="H23" s="63">
        <v>233097.58900000001</v>
      </c>
      <c r="I23" s="63">
        <v>104561.59099999999</v>
      </c>
      <c r="J23" s="63">
        <v>57607.064000000013</v>
      </c>
      <c r="K23" s="63">
        <v>144299.33500000002</v>
      </c>
      <c r="L23" s="63">
        <v>151506.82199999999</v>
      </c>
      <c r="M23" s="63">
        <v>97958.865000000049</v>
      </c>
      <c r="N23" s="63">
        <v>257625.087</v>
      </c>
      <c r="O23" s="63">
        <v>128375.481</v>
      </c>
      <c r="P23" s="63">
        <v>80725.917000000001</v>
      </c>
      <c r="Q23" s="63">
        <v>274727.75400000002</v>
      </c>
      <c r="R23" s="15"/>
      <c r="S23" s="15"/>
      <c r="T23" s="15"/>
      <c r="U23" s="15"/>
      <c r="V23" s="15"/>
      <c r="W23" s="15"/>
      <c r="X23" s="15"/>
      <c r="Y23" s="15"/>
      <c r="Z23" s="15"/>
      <c r="AA23" s="15"/>
      <c r="AB23" s="15"/>
      <c r="AC23" s="15"/>
      <c r="AD23" s="15"/>
      <c r="AE23" s="15"/>
      <c r="AF23" s="15"/>
      <c r="AG23" s="15"/>
      <c r="AH23" s="15"/>
      <c r="AI23" s="15"/>
      <c r="AJ23" s="15"/>
      <c r="AK23" s="15"/>
      <c r="AL23" s="15"/>
    </row>
    <row r="24" spans="2:38" x14ac:dyDescent="0.25">
      <c r="B24" s="1" t="s">
        <v>53</v>
      </c>
      <c r="C24" s="15">
        <v>0</v>
      </c>
      <c r="D24" s="63">
        <v>1687.68</v>
      </c>
      <c r="E24" s="15">
        <v>0</v>
      </c>
      <c r="F24" s="15">
        <v>0</v>
      </c>
      <c r="G24" s="63">
        <v>2044.17</v>
      </c>
      <c r="H24" s="15">
        <v>0</v>
      </c>
      <c r="I24" s="15">
        <v>0</v>
      </c>
      <c r="J24" s="63">
        <v>1344.87</v>
      </c>
      <c r="K24" s="15">
        <v>0</v>
      </c>
      <c r="L24" s="15">
        <v>0</v>
      </c>
      <c r="M24" s="63">
        <v>3021.29</v>
      </c>
      <c r="N24" s="15">
        <v>0</v>
      </c>
      <c r="O24" s="15">
        <v>0</v>
      </c>
      <c r="P24" s="63">
        <v>1670.86</v>
      </c>
      <c r="Q24" s="15">
        <v>0</v>
      </c>
      <c r="R24" s="15"/>
      <c r="S24" s="15"/>
      <c r="T24" s="15"/>
      <c r="U24" s="15"/>
      <c r="V24" s="15"/>
      <c r="W24" s="15"/>
      <c r="X24" s="15"/>
      <c r="Y24" s="15"/>
      <c r="Z24" s="15"/>
      <c r="AA24" s="15"/>
      <c r="AB24" s="15"/>
      <c r="AC24" s="15"/>
      <c r="AD24" s="15"/>
      <c r="AE24" s="15"/>
      <c r="AF24" s="15"/>
      <c r="AG24" s="15"/>
      <c r="AH24" s="15"/>
      <c r="AI24" s="15"/>
      <c r="AJ24" s="15"/>
      <c r="AK24" s="15"/>
      <c r="AL24" s="15"/>
    </row>
    <row r="25" spans="2:38" x14ac:dyDescent="0.25">
      <c r="B25" s="1" t="s">
        <v>54</v>
      </c>
      <c r="C25" s="61">
        <v>29234.1</v>
      </c>
      <c r="D25" s="61">
        <v>36194.6</v>
      </c>
      <c r="E25" s="15"/>
      <c r="F25" s="61">
        <v>49249.2</v>
      </c>
      <c r="G25" s="61">
        <v>60975.199999999997</v>
      </c>
      <c r="H25" s="15"/>
      <c r="I25" s="61">
        <v>42529.2</v>
      </c>
      <c r="J25" s="61">
        <v>52655.199999999997</v>
      </c>
      <c r="K25" s="15">
        <v>0</v>
      </c>
      <c r="L25" s="61">
        <v>27768.3</v>
      </c>
      <c r="M25" s="61">
        <v>34379.800000000003</v>
      </c>
      <c r="N25" s="15">
        <v>0</v>
      </c>
      <c r="O25" s="61">
        <v>35523.300000000003</v>
      </c>
      <c r="P25" s="61">
        <v>44088.2</v>
      </c>
      <c r="Q25" s="15">
        <v>0</v>
      </c>
      <c r="R25" s="15"/>
      <c r="S25" s="15"/>
      <c r="T25" s="15"/>
      <c r="U25" s="15"/>
      <c r="V25" s="15"/>
      <c r="W25" s="15"/>
      <c r="X25" s="15"/>
      <c r="Y25" s="15"/>
      <c r="Z25" s="15"/>
      <c r="AA25" s="15"/>
      <c r="AB25" s="15"/>
      <c r="AC25" s="15"/>
      <c r="AD25" s="15"/>
      <c r="AE25" s="15"/>
      <c r="AF25" s="15"/>
      <c r="AG25" s="15"/>
      <c r="AH25" s="15"/>
      <c r="AI25" s="15"/>
      <c r="AJ25" s="15"/>
      <c r="AK25" s="15"/>
      <c r="AL25" s="15"/>
    </row>
    <row r="26" spans="2:38" x14ac:dyDescent="0.25">
      <c r="B26" s="1" t="s">
        <v>114</v>
      </c>
      <c r="C26" s="15">
        <v>0</v>
      </c>
      <c r="D26" s="15">
        <v>0</v>
      </c>
      <c r="E26" s="15">
        <v>0</v>
      </c>
      <c r="F26" s="15">
        <v>0</v>
      </c>
      <c r="G26" s="15">
        <v>0</v>
      </c>
      <c r="H26" s="15">
        <v>0</v>
      </c>
      <c r="I26" s="15">
        <v>0</v>
      </c>
      <c r="J26" s="15">
        <v>0</v>
      </c>
      <c r="K26" s="15">
        <v>0</v>
      </c>
      <c r="L26" s="15">
        <v>0</v>
      </c>
      <c r="M26" s="15">
        <v>0</v>
      </c>
      <c r="N26" s="15">
        <v>0</v>
      </c>
      <c r="O26" s="15">
        <v>0</v>
      </c>
      <c r="P26" s="15">
        <v>0</v>
      </c>
      <c r="Q26" s="15">
        <v>0</v>
      </c>
      <c r="R26" s="15"/>
      <c r="S26" s="15"/>
      <c r="T26" s="15"/>
      <c r="U26" s="15"/>
      <c r="V26" s="15"/>
      <c r="W26" s="15"/>
      <c r="X26" s="15"/>
      <c r="Y26" s="15"/>
      <c r="Z26" s="15"/>
      <c r="AA26" s="15"/>
      <c r="AB26" s="15"/>
      <c r="AC26" s="15"/>
      <c r="AD26" s="15"/>
      <c r="AE26" s="15"/>
      <c r="AF26" s="15"/>
      <c r="AG26" s="15"/>
      <c r="AH26" s="15"/>
      <c r="AI26" s="15"/>
      <c r="AJ26" s="15"/>
      <c r="AK26" s="15"/>
      <c r="AL26" s="15"/>
    </row>
    <row r="27" spans="2:38" x14ac:dyDescent="0.25">
      <c r="B27" s="1" t="s">
        <v>55</v>
      </c>
      <c r="C27" s="15">
        <v>0</v>
      </c>
      <c r="D27" s="15">
        <v>0</v>
      </c>
      <c r="E27" s="15">
        <v>0</v>
      </c>
      <c r="F27" s="15">
        <v>0</v>
      </c>
      <c r="G27" s="15">
        <v>0</v>
      </c>
      <c r="H27" s="15">
        <v>0</v>
      </c>
      <c r="I27" s="15">
        <v>0</v>
      </c>
      <c r="J27" s="15">
        <v>0</v>
      </c>
      <c r="K27" s="15">
        <v>0</v>
      </c>
      <c r="L27" s="15">
        <v>0</v>
      </c>
      <c r="M27" s="15">
        <v>0</v>
      </c>
      <c r="N27" s="15">
        <v>0</v>
      </c>
      <c r="O27" s="15">
        <v>0</v>
      </c>
      <c r="P27" s="15">
        <v>0</v>
      </c>
      <c r="Q27" s="15">
        <v>0</v>
      </c>
      <c r="R27" s="15">
        <v>0</v>
      </c>
      <c r="S27" s="15">
        <v>0</v>
      </c>
      <c r="T27" s="15">
        <v>0</v>
      </c>
      <c r="U27" s="15">
        <v>0</v>
      </c>
      <c r="V27" s="15">
        <v>0</v>
      </c>
      <c r="W27" s="15">
        <v>0</v>
      </c>
      <c r="X27" s="15">
        <v>0</v>
      </c>
      <c r="Y27" s="15">
        <v>0</v>
      </c>
      <c r="Z27" s="15">
        <v>0</v>
      </c>
      <c r="AA27" s="15">
        <v>0</v>
      </c>
      <c r="AB27" s="15">
        <v>0</v>
      </c>
      <c r="AC27" s="15">
        <v>0</v>
      </c>
      <c r="AD27" s="15">
        <v>0</v>
      </c>
      <c r="AE27" s="15">
        <v>0</v>
      </c>
      <c r="AF27" s="15">
        <v>0</v>
      </c>
      <c r="AG27" s="15">
        <v>0</v>
      </c>
      <c r="AH27" s="15">
        <v>0</v>
      </c>
      <c r="AI27" s="15">
        <v>0</v>
      </c>
      <c r="AJ27" s="15">
        <v>0</v>
      </c>
      <c r="AK27" s="15">
        <v>0</v>
      </c>
      <c r="AL27" s="15">
        <v>0</v>
      </c>
    </row>
    <row r="28" spans="2:38" x14ac:dyDescent="0.25">
      <c r="B28" s="1" t="s">
        <v>115</v>
      </c>
      <c r="C28" s="15">
        <v>0</v>
      </c>
      <c r="D28" s="15">
        <v>0</v>
      </c>
      <c r="E28" s="15">
        <v>0</v>
      </c>
      <c r="F28" s="15">
        <v>0</v>
      </c>
      <c r="G28" s="15">
        <v>0</v>
      </c>
      <c r="H28" s="15">
        <v>0</v>
      </c>
      <c r="I28" s="15">
        <v>0</v>
      </c>
      <c r="J28" s="15">
        <v>0</v>
      </c>
      <c r="K28" s="15">
        <v>0</v>
      </c>
      <c r="L28" s="15">
        <v>0</v>
      </c>
      <c r="M28" s="15">
        <v>0</v>
      </c>
      <c r="N28" s="15">
        <v>0</v>
      </c>
      <c r="O28" s="15">
        <v>0</v>
      </c>
      <c r="P28" s="15">
        <v>0</v>
      </c>
      <c r="Q28" s="15">
        <v>0</v>
      </c>
      <c r="R28" s="15"/>
      <c r="S28" s="15"/>
      <c r="T28" s="63"/>
      <c r="U28" s="63"/>
      <c r="V28" s="63"/>
      <c r="W28" s="63"/>
      <c r="X28" s="15"/>
      <c r="Y28" s="15"/>
      <c r="Z28" s="15"/>
      <c r="AA28" s="15"/>
      <c r="AB28" s="15"/>
      <c r="AC28" s="15"/>
      <c r="AD28" s="15"/>
      <c r="AE28" s="15"/>
      <c r="AF28" s="15"/>
      <c r="AG28" s="15"/>
      <c r="AH28" s="15"/>
      <c r="AI28" s="15"/>
      <c r="AJ28" s="15"/>
      <c r="AK28" s="15"/>
      <c r="AL28" s="15"/>
    </row>
    <row r="29" spans="2:38" x14ac:dyDescent="0.25">
      <c r="B29" s="1" t="s">
        <v>56</v>
      </c>
      <c r="C29" s="15">
        <v>0</v>
      </c>
      <c r="D29" s="15">
        <v>85038.606701502242</v>
      </c>
      <c r="E29" s="15">
        <v>6712</v>
      </c>
      <c r="F29" s="15">
        <v>0</v>
      </c>
      <c r="G29" s="15">
        <v>76509.528538001963</v>
      </c>
      <c r="H29" s="15">
        <v>4152</v>
      </c>
      <c r="I29" s="15">
        <v>0</v>
      </c>
      <c r="J29" s="39">
        <v>82753.248521882371</v>
      </c>
      <c r="K29" s="39">
        <v>664</v>
      </c>
      <c r="L29" s="15">
        <v>0</v>
      </c>
      <c r="M29" s="62">
        <v>114383.88892087407</v>
      </c>
      <c r="N29" s="62">
        <v>80</v>
      </c>
      <c r="O29" s="15">
        <v>0</v>
      </c>
      <c r="P29" s="15"/>
      <c r="Q29" s="15"/>
      <c r="R29" s="15"/>
      <c r="S29" s="15"/>
      <c r="T29" s="63"/>
      <c r="U29" s="63"/>
      <c r="V29" s="63"/>
      <c r="W29" s="63"/>
      <c r="X29" s="15"/>
      <c r="Y29" s="15"/>
      <c r="Z29" s="15"/>
      <c r="AA29" s="15"/>
      <c r="AB29" s="15"/>
      <c r="AC29" s="15"/>
      <c r="AD29" s="15"/>
      <c r="AE29" s="15"/>
      <c r="AF29" s="15"/>
      <c r="AG29" s="15"/>
      <c r="AH29" s="15"/>
      <c r="AI29" s="15"/>
      <c r="AJ29" s="15"/>
      <c r="AK29" s="15"/>
      <c r="AL29" s="15"/>
    </row>
    <row r="30" spans="2:38" x14ac:dyDescent="0.25">
      <c r="B30" s="1" t="s">
        <v>57</v>
      </c>
      <c r="C30" s="15">
        <v>0</v>
      </c>
      <c r="D30" s="15">
        <v>0</v>
      </c>
      <c r="E30" s="15">
        <v>0</v>
      </c>
      <c r="F30" s="15">
        <v>0</v>
      </c>
      <c r="G30" s="15">
        <v>0</v>
      </c>
      <c r="H30" s="15">
        <v>0</v>
      </c>
      <c r="I30" s="15">
        <v>0</v>
      </c>
      <c r="J30" s="15">
        <v>0</v>
      </c>
      <c r="K30" s="15">
        <v>0</v>
      </c>
      <c r="L30" s="15">
        <v>0</v>
      </c>
      <c r="M30" s="15">
        <v>0</v>
      </c>
      <c r="N30" s="15">
        <v>0</v>
      </c>
      <c r="O30" s="15">
        <v>0</v>
      </c>
      <c r="P30" s="15">
        <v>0</v>
      </c>
      <c r="Q30" s="15">
        <v>0</v>
      </c>
      <c r="R30" s="15"/>
      <c r="S30" s="15"/>
      <c r="T30" s="63"/>
      <c r="U30" s="63"/>
      <c r="V30" s="63"/>
      <c r="W30" s="63"/>
      <c r="X30" s="15"/>
      <c r="Y30" s="15"/>
      <c r="Z30" s="15"/>
      <c r="AA30" s="15"/>
      <c r="AB30" s="15"/>
      <c r="AC30" s="15"/>
      <c r="AD30" s="15"/>
      <c r="AE30" s="15"/>
      <c r="AF30" s="15"/>
      <c r="AG30" s="15"/>
      <c r="AH30" s="15"/>
      <c r="AI30" s="15"/>
      <c r="AJ30" s="15"/>
      <c r="AK30" s="15"/>
      <c r="AL30" s="15"/>
    </row>
    <row r="31" spans="2:38" x14ac:dyDescent="0.25">
      <c r="B31" s="1" t="s">
        <v>117</v>
      </c>
      <c r="C31" s="63">
        <v>225922</v>
      </c>
      <c r="D31" s="63">
        <v>190672</v>
      </c>
      <c r="E31" s="63">
        <v>111760</v>
      </c>
      <c r="F31" s="63">
        <v>235456</v>
      </c>
      <c r="G31" s="63">
        <v>198860.79999999999</v>
      </c>
      <c r="H31" s="63">
        <v>120956</v>
      </c>
      <c r="I31" s="63">
        <v>228498</v>
      </c>
      <c r="J31" s="63">
        <v>192779</v>
      </c>
      <c r="K31" s="63">
        <v>100660</v>
      </c>
      <c r="L31" s="63">
        <v>82286</v>
      </c>
      <c r="M31" s="63">
        <v>53050.6</v>
      </c>
      <c r="N31" s="15">
        <v>0</v>
      </c>
      <c r="O31" s="15">
        <v>84286</v>
      </c>
      <c r="P31" s="15">
        <v>53050.6</v>
      </c>
      <c r="Q31" s="15">
        <v>0</v>
      </c>
      <c r="R31" s="15"/>
      <c r="S31" s="15"/>
      <c r="T31" s="63"/>
      <c r="U31" s="63"/>
      <c r="V31" s="63"/>
      <c r="W31" s="63"/>
      <c r="X31" s="15"/>
      <c r="Y31" s="15"/>
      <c r="Z31" s="15"/>
      <c r="AA31" s="15"/>
      <c r="AB31" s="15"/>
      <c r="AC31" s="15"/>
      <c r="AD31" s="15"/>
      <c r="AE31" s="15"/>
      <c r="AF31" s="15"/>
      <c r="AG31" s="15"/>
      <c r="AH31" s="15"/>
      <c r="AI31" s="15"/>
      <c r="AJ31" s="15"/>
      <c r="AK31" s="15"/>
      <c r="AL31" s="15"/>
    </row>
    <row r="32" spans="2:38" x14ac:dyDescent="0.25">
      <c r="B32" s="1" t="s">
        <v>118</v>
      </c>
      <c r="C32" s="15">
        <v>83197.56</v>
      </c>
      <c r="D32" s="15">
        <v>250394.4725</v>
      </c>
      <c r="E32" s="15">
        <v>102007.56</v>
      </c>
      <c r="F32" s="15">
        <v>125423.58</v>
      </c>
      <c r="G32" s="15">
        <v>305355.53000000003</v>
      </c>
      <c r="H32" s="15">
        <v>122273.58</v>
      </c>
      <c r="I32" s="39">
        <v>137731</v>
      </c>
      <c r="J32" s="39">
        <v>336120</v>
      </c>
      <c r="K32" s="39">
        <v>143881</v>
      </c>
      <c r="L32" s="63">
        <v>121842</v>
      </c>
      <c r="M32" s="63">
        <v>353327.28</v>
      </c>
      <c r="N32" s="63">
        <v>111977</v>
      </c>
      <c r="O32" s="15">
        <v>149093.67499999999</v>
      </c>
      <c r="P32" s="15">
        <v>341976.67499999999</v>
      </c>
      <c r="Q32" s="15">
        <v>126806.675</v>
      </c>
      <c r="R32" s="15"/>
      <c r="S32" s="15"/>
      <c r="T32" s="63"/>
      <c r="U32" s="61"/>
      <c r="V32" s="61"/>
      <c r="W32" s="15"/>
      <c r="X32" s="15"/>
      <c r="Y32" s="15"/>
      <c r="Z32" s="15"/>
      <c r="AA32" s="15"/>
      <c r="AB32" s="15"/>
      <c r="AC32" s="15"/>
      <c r="AD32" s="15"/>
      <c r="AE32" s="15"/>
      <c r="AF32" s="15"/>
      <c r="AG32" s="15"/>
      <c r="AH32" s="15"/>
      <c r="AI32" s="15"/>
      <c r="AJ32" s="15"/>
      <c r="AK32" s="15"/>
      <c r="AL32" s="15"/>
    </row>
    <row r="33" spans="2:38" x14ac:dyDescent="0.25">
      <c r="C33" s="26">
        <f>SUM(C23:C32)</f>
        <v>446015.37799999997</v>
      </c>
      <c r="D33" s="26">
        <f t="shared" ref="D33:AL33" si="0">SUM(D23:D32)</f>
        <v>630909.44520150218</v>
      </c>
      <c r="E33" s="26">
        <f t="shared" si="0"/>
        <v>405946.09700000001</v>
      </c>
      <c r="F33" s="26">
        <f t="shared" si="0"/>
        <v>560300.46499999997</v>
      </c>
      <c r="G33" s="26">
        <f t="shared" si="0"/>
        <v>735744.13853800204</v>
      </c>
      <c r="H33" s="26">
        <f t="shared" si="0"/>
        <v>480479.16900000005</v>
      </c>
      <c r="I33" s="26">
        <f t="shared" si="0"/>
        <v>513319.79099999997</v>
      </c>
      <c r="J33" s="26">
        <f t="shared" si="0"/>
        <v>723259.38252188242</v>
      </c>
      <c r="K33" s="26">
        <f t="shared" si="0"/>
        <v>389504.33500000002</v>
      </c>
      <c r="L33" s="26">
        <f t="shared" si="0"/>
        <v>383403.12199999997</v>
      </c>
      <c r="M33" s="26">
        <f t="shared" si="0"/>
        <v>656121.72392087406</v>
      </c>
      <c r="N33" s="26">
        <f t="shared" si="0"/>
        <v>369682.087</v>
      </c>
      <c r="O33" s="26">
        <f t="shared" si="0"/>
        <v>397278.45600000001</v>
      </c>
      <c r="P33" s="26">
        <f t="shared" si="0"/>
        <v>521512.25199999998</v>
      </c>
      <c r="Q33" s="26">
        <f t="shared" si="0"/>
        <v>401534.429</v>
      </c>
      <c r="R33" s="26">
        <f t="shared" si="0"/>
        <v>0</v>
      </c>
      <c r="S33" s="26">
        <f t="shared" si="0"/>
        <v>0</v>
      </c>
      <c r="T33" s="26">
        <f t="shared" si="0"/>
        <v>0</v>
      </c>
      <c r="U33" s="26">
        <f t="shared" si="0"/>
        <v>0</v>
      </c>
      <c r="V33" s="26">
        <f t="shared" si="0"/>
        <v>0</v>
      </c>
      <c r="W33" s="26">
        <f t="shared" si="0"/>
        <v>0</v>
      </c>
      <c r="X33" s="26">
        <f t="shared" si="0"/>
        <v>0</v>
      </c>
      <c r="Y33" s="26">
        <f t="shared" si="0"/>
        <v>0</v>
      </c>
      <c r="Z33" s="26">
        <f t="shared" si="0"/>
        <v>0</v>
      </c>
      <c r="AA33" s="26">
        <f t="shared" si="0"/>
        <v>0</v>
      </c>
      <c r="AB33" s="26">
        <f t="shared" si="0"/>
        <v>0</v>
      </c>
      <c r="AC33" s="26">
        <f t="shared" si="0"/>
        <v>0</v>
      </c>
      <c r="AD33" s="26">
        <f t="shared" si="0"/>
        <v>0</v>
      </c>
      <c r="AE33" s="26">
        <f t="shared" si="0"/>
        <v>0</v>
      </c>
      <c r="AF33" s="26">
        <f t="shared" si="0"/>
        <v>0</v>
      </c>
      <c r="AG33" s="26">
        <f t="shared" si="0"/>
        <v>0</v>
      </c>
      <c r="AH33" s="26">
        <f t="shared" si="0"/>
        <v>0</v>
      </c>
      <c r="AI33" s="26">
        <f t="shared" si="0"/>
        <v>0</v>
      </c>
      <c r="AJ33" s="26">
        <f t="shared" si="0"/>
        <v>0</v>
      </c>
      <c r="AK33" s="26">
        <f t="shared" si="0"/>
        <v>0</v>
      </c>
      <c r="AL33" s="26">
        <f t="shared" si="0"/>
        <v>0</v>
      </c>
    </row>
    <row r="35" spans="2:38" x14ac:dyDescent="0.25">
      <c r="C35" s="68">
        <v>43191</v>
      </c>
      <c r="D35" s="69"/>
      <c r="E35" s="70"/>
      <c r="F35" s="68">
        <v>43221</v>
      </c>
      <c r="G35" s="69"/>
      <c r="H35" s="70"/>
      <c r="I35" s="68">
        <v>43252</v>
      </c>
      <c r="J35" s="69"/>
      <c r="K35" s="70"/>
      <c r="L35" s="68">
        <v>43282</v>
      </c>
      <c r="M35" s="69"/>
      <c r="N35" s="70"/>
      <c r="O35" s="68">
        <v>43313</v>
      </c>
      <c r="P35" s="69"/>
      <c r="Q35" s="70"/>
      <c r="R35" s="68">
        <v>43344</v>
      </c>
      <c r="S35" s="69"/>
      <c r="T35" s="70"/>
      <c r="U35" s="68">
        <v>43374</v>
      </c>
      <c r="V35" s="69"/>
      <c r="W35" s="70"/>
      <c r="X35" s="68">
        <v>43405</v>
      </c>
      <c r="Y35" s="69"/>
      <c r="Z35" s="70"/>
      <c r="AA35" s="68">
        <v>43435</v>
      </c>
      <c r="AB35" s="69"/>
      <c r="AC35" s="70"/>
      <c r="AD35" s="68">
        <v>43466</v>
      </c>
      <c r="AE35" s="69"/>
      <c r="AF35" s="70"/>
      <c r="AG35" s="68">
        <v>43497</v>
      </c>
      <c r="AH35" s="69"/>
      <c r="AI35" s="70"/>
      <c r="AJ35" s="68">
        <v>43525</v>
      </c>
      <c r="AK35" s="69"/>
      <c r="AL35" s="70"/>
    </row>
    <row r="36" spans="2:38" x14ac:dyDescent="0.25">
      <c r="B36" s="6" t="s">
        <v>123</v>
      </c>
      <c r="C36" s="7" t="s">
        <v>120</v>
      </c>
      <c r="D36" s="7" t="s">
        <v>121</v>
      </c>
      <c r="E36" s="7" t="s">
        <v>122</v>
      </c>
      <c r="F36" s="7" t="s">
        <v>120</v>
      </c>
      <c r="G36" s="7" t="s">
        <v>121</v>
      </c>
      <c r="H36" s="7" t="s">
        <v>122</v>
      </c>
      <c r="I36" s="7" t="s">
        <v>120</v>
      </c>
      <c r="J36" s="7" t="s">
        <v>121</v>
      </c>
      <c r="K36" s="7" t="s">
        <v>122</v>
      </c>
      <c r="L36" s="7" t="s">
        <v>120</v>
      </c>
      <c r="M36" s="7" t="s">
        <v>121</v>
      </c>
      <c r="N36" s="7" t="s">
        <v>122</v>
      </c>
      <c r="O36" s="7" t="s">
        <v>120</v>
      </c>
      <c r="P36" s="7" t="s">
        <v>121</v>
      </c>
      <c r="Q36" s="7" t="s">
        <v>122</v>
      </c>
      <c r="R36" s="7" t="s">
        <v>120</v>
      </c>
      <c r="S36" s="7" t="s">
        <v>121</v>
      </c>
      <c r="T36" s="7" t="s">
        <v>122</v>
      </c>
      <c r="U36" s="7" t="s">
        <v>120</v>
      </c>
      <c r="V36" s="7" t="s">
        <v>121</v>
      </c>
      <c r="W36" s="7" t="s">
        <v>122</v>
      </c>
      <c r="X36" s="7" t="s">
        <v>120</v>
      </c>
      <c r="Y36" s="7" t="s">
        <v>121</v>
      </c>
      <c r="Z36" s="7" t="s">
        <v>122</v>
      </c>
      <c r="AA36" s="7" t="s">
        <v>120</v>
      </c>
      <c r="AB36" s="7" t="s">
        <v>121</v>
      </c>
      <c r="AC36" s="7" t="s">
        <v>122</v>
      </c>
      <c r="AD36" s="7" t="s">
        <v>120</v>
      </c>
      <c r="AE36" s="7" t="s">
        <v>121</v>
      </c>
      <c r="AF36" s="7" t="s">
        <v>122</v>
      </c>
      <c r="AG36" s="7" t="s">
        <v>120</v>
      </c>
      <c r="AH36" s="7" t="s">
        <v>121</v>
      </c>
      <c r="AI36" s="7" t="s">
        <v>122</v>
      </c>
      <c r="AJ36" s="7" t="s">
        <v>120</v>
      </c>
      <c r="AK36" s="7" t="s">
        <v>121</v>
      </c>
      <c r="AL36" s="7" t="s">
        <v>122</v>
      </c>
    </row>
    <row r="37" spans="2:38" x14ac:dyDescent="0.25">
      <c r="B37" s="17" t="s">
        <v>49</v>
      </c>
      <c r="C37" s="27">
        <f t="shared" ref="C37:E46" si="1">C23/1000</f>
        <v>107.66171799999999</v>
      </c>
      <c r="D37" s="27">
        <f t="shared" si="1"/>
        <v>66.922085999999993</v>
      </c>
      <c r="E37" s="27">
        <f t="shared" si="1"/>
        <v>185.46653700000002</v>
      </c>
      <c r="F37" s="27">
        <f t="shared" ref="F37:H37" si="2">F23/1000</f>
        <v>150.171685</v>
      </c>
      <c r="G37" s="27">
        <f t="shared" si="2"/>
        <v>91.998910000000009</v>
      </c>
      <c r="H37" s="27">
        <f t="shared" si="2"/>
        <v>233.097589</v>
      </c>
      <c r="I37" s="27">
        <f t="shared" ref="I37:N37" si="3">I23/1000</f>
        <v>104.56159099999999</v>
      </c>
      <c r="J37" s="27">
        <f t="shared" si="3"/>
        <v>57.607064000000015</v>
      </c>
      <c r="K37" s="27">
        <f t="shared" si="3"/>
        <v>144.29933500000001</v>
      </c>
      <c r="L37" s="27">
        <f t="shared" si="3"/>
        <v>151.506822</v>
      </c>
      <c r="M37" s="27">
        <f t="shared" si="3"/>
        <v>97.958865000000046</v>
      </c>
      <c r="N37" s="27">
        <f t="shared" si="3"/>
        <v>257.62508700000001</v>
      </c>
      <c r="O37" s="27">
        <f t="shared" ref="O37:Q37" si="4">O23/1000</f>
        <v>128.37548100000001</v>
      </c>
      <c r="P37" s="27">
        <f t="shared" si="4"/>
        <v>80.725916999999995</v>
      </c>
      <c r="Q37" s="27">
        <f t="shared" si="4"/>
        <v>274.727754</v>
      </c>
      <c r="R37" s="15"/>
      <c r="S37" s="15"/>
      <c r="T37" s="15"/>
      <c r="U37" s="15"/>
      <c r="V37" s="15"/>
      <c r="W37" s="15"/>
      <c r="X37" s="15"/>
      <c r="Y37" s="15"/>
      <c r="Z37" s="15"/>
      <c r="AA37" s="15"/>
      <c r="AB37" s="15"/>
      <c r="AC37" s="15"/>
      <c r="AD37" s="15"/>
      <c r="AE37" s="15"/>
      <c r="AF37" s="15"/>
      <c r="AG37" s="15"/>
      <c r="AH37" s="15"/>
      <c r="AI37" s="15"/>
      <c r="AJ37" s="15"/>
      <c r="AK37" s="15"/>
      <c r="AL37" s="15"/>
    </row>
    <row r="38" spans="2:38" x14ac:dyDescent="0.25">
      <c r="B38" s="1" t="s">
        <v>53</v>
      </c>
      <c r="C38" s="27">
        <f t="shared" si="1"/>
        <v>0</v>
      </c>
      <c r="D38" s="27">
        <f t="shared" si="1"/>
        <v>1.6876800000000001</v>
      </c>
      <c r="E38" s="27">
        <f t="shared" si="1"/>
        <v>0</v>
      </c>
      <c r="F38" s="27">
        <f t="shared" ref="F38:H38" si="5">F24/1000</f>
        <v>0</v>
      </c>
      <c r="G38" s="27">
        <f t="shared" si="5"/>
        <v>2.0441700000000003</v>
      </c>
      <c r="H38" s="27">
        <f t="shared" si="5"/>
        <v>0</v>
      </c>
      <c r="I38" s="27">
        <f t="shared" ref="I38:N38" si="6">I24/1000</f>
        <v>0</v>
      </c>
      <c r="J38" s="27">
        <f t="shared" si="6"/>
        <v>1.3448699999999998</v>
      </c>
      <c r="K38" s="27">
        <f t="shared" si="6"/>
        <v>0</v>
      </c>
      <c r="L38" s="27">
        <f t="shared" si="6"/>
        <v>0</v>
      </c>
      <c r="M38" s="27">
        <f t="shared" si="6"/>
        <v>3.02129</v>
      </c>
      <c r="N38" s="27">
        <f t="shared" si="6"/>
        <v>0</v>
      </c>
      <c r="O38" s="27">
        <f t="shared" ref="O38:Q38" si="7">O24/1000</f>
        <v>0</v>
      </c>
      <c r="P38" s="27">
        <f t="shared" si="7"/>
        <v>1.6708599999999998</v>
      </c>
      <c r="Q38" s="27">
        <f t="shared" si="7"/>
        <v>0</v>
      </c>
      <c r="R38" s="15"/>
      <c r="S38" s="15"/>
      <c r="T38" s="15"/>
      <c r="U38" s="15"/>
      <c r="V38" s="15"/>
      <c r="W38" s="15"/>
      <c r="X38" s="15"/>
      <c r="Y38" s="15"/>
      <c r="Z38" s="15"/>
      <c r="AA38" s="15"/>
      <c r="AB38" s="15"/>
      <c r="AC38" s="15"/>
      <c r="AD38" s="15"/>
      <c r="AE38" s="15"/>
      <c r="AF38" s="15"/>
      <c r="AG38" s="15"/>
      <c r="AH38" s="15"/>
      <c r="AI38" s="15"/>
      <c r="AJ38" s="15"/>
      <c r="AK38" s="15"/>
      <c r="AL38" s="15"/>
    </row>
    <row r="39" spans="2:38" x14ac:dyDescent="0.25">
      <c r="B39" s="1" t="s">
        <v>54</v>
      </c>
      <c r="C39" s="27">
        <f t="shared" si="1"/>
        <v>29.234099999999998</v>
      </c>
      <c r="D39" s="27">
        <f t="shared" si="1"/>
        <v>36.194600000000001</v>
      </c>
      <c r="E39" s="27">
        <f t="shared" si="1"/>
        <v>0</v>
      </c>
      <c r="F39" s="27">
        <f t="shared" ref="F39:H39" si="8">F25/1000</f>
        <v>49.249199999999995</v>
      </c>
      <c r="G39" s="27">
        <f t="shared" si="8"/>
        <v>60.975199999999994</v>
      </c>
      <c r="H39" s="27">
        <f t="shared" si="8"/>
        <v>0</v>
      </c>
      <c r="I39" s="27">
        <f t="shared" ref="I39:N39" si="9">I25/1000</f>
        <v>42.529199999999996</v>
      </c>
      <c r="J39" s="27">
        <f t="shared" si="9"/>
        <v>52.655199999999994</v>
      </c>
      <c r="K39" s="27">
        <f t="shared" si="9"/>
        <v>0</v>
      </c>
      <c r="L39" s="27">
        <f t="shared" si="9"/>
        <v>27.7683</v>
      </c>
      <c r="M39" s="27">
        <f t="shared" si="9"/>
        <v>34.379800000000003</v>
      </c>
      <c r="N39" s="27">
        <f t="shared" si="9"/>
        <v>0</v>
      </c>
      <c r="O39" s="27">
        <f t="shared" ref="O39:Q39" si="10">O25/1000</f>
        <v>35.523300000000006</v>
      </c>
      <c r="P39" s="27">
        <f t="shared" si="10"/>
        <v>44.088200000000001</v>
      </c>
      <c r="Q39" s="27">
        <f t="shared" si="10"/>
        <v>0</v>
      </c>
      <c r="R39" s="15"/>
      <c r="S39" s="15"/>
      <c r="T39" s="15"/>
      <c r="U39" s="15"/>
      <c r="V39" s="15"/>
      <c r="W39" s="15"/>
      <c r="X39" s="15"/>
      <c r="Y39" s="15"/>
      <c r="Z39" s="15"/>
      <c r="AA39" s="15"/>
      <c r="AB39" s="15"/>
      <c r="AC39" s="15"/>
      <c r="AD39" s="15"/>
      <c r="AE39" s="15"/>
      <c r="AF39" s="15"/>
      <c r="AG39" s="15"/>
      <c r="AH39" s="15"/>
      <c r="AI39" s="15"/>
      <c r="AJ39" s="15"/>
      <c r="AK39" s="15"/>
      <c r="AL39" s="15"/>
    </row>
    <row r="40" spans="2:38" x14ac:dyDescent="0.25">
      <c r="B40" s="1" t="s">
        <v>114</v>
      </c>
      <c r="C40" s="27">
        <f t="shared" si="1"/>
        <v>0</v>
      </c>
      <c r="D40" s="27">
        <f t="shared" si="1"/>
        <v>0</v>
      </c>
      <c r="E40" s="27">
        <f t="shared" si="1"/>
        <v>0</v>
      </c>
      <c r="F40" s="27">
        <f t="shared" ref="F40:H40" si="11">F26/1000</f>
        <v>0</v>
      </c>
      <c r="G40" s="27">
        <f t="shared" si="11"/>
        <v>0</v>
      </c>
      <c r="H40" s="27">
        <f t="shared" si="11"/>
        <v>0</v>
      </c>
      <c r="I40" s="27">
        <f t="shared" ref="I40:N40" si="12">I26/1000</f>
        <v>0</v>
      </c>
      <c r="J40" s="27">
        <f t="shared" si="12"/>
        <v>0</v>
      </c>
      <c r="K40" s="27">
        <f t="shared" si="12"/>
        <v>0</v>
      </c>
      <c r="L40" s="27">
        <f t="shared" si="12"/>
        <v>0</v>
      </c>
      <c r="M40" s="27">
        <f t="shared" si="12"/>
        <v>0</v>
      </c>
      <c r="N40" s="27">
        <f t="shared" si="12"/>
        <v>0</v>
      </c>
      <c r="O40" s="27">
        <f t="shared" ref="O40:Q40" si="13">O26/1000</f>
        <v>0</v>
      </c>
      <c r="P40" s="27">
        <f t="shared" si="13"/>
        <v>0</v>
      </c>
      <c r="Q40" s="27">
        <f t="shared" si="13"/>
        <v>0</v>
      </c>
      <c r="R40" s="15"/>
      <c r="S40" s="15"/>
      <c r="T40" s="15"/>
      <c r="U40" s="15"/>
      <c r="V40" s="15"/>
      <c r="W40" s="15"/>
      <c r="X40" s="15"/>
      <c r="Y40" s="15"/>
      <c r="Z40" s="15"/>
      <c r="AA40" s="15"/>
      <c r="AB40" s="15"/>
      <c r="AC40" s="15"/>
      <c r="AD40" s="15"/>
      <c r="AE40" s="15"/>
      <c r="AF40" s="15"/>
      <c r="AG40" s="15"/>
      <c r="AH40" s="15"/>
      <c r="AI40" s="15"/>
      <c r="AJ40" s="15"/>
      <c r="AK40" s="15"/>
      <c r="AL40" s="15"/>
    </row>
    <row r="41" spans="2:38" x14ac:dyDescent="0.25">
      <c r="B41" s="1" t="s">
        <v>55</v>
      </c>
      <c r="C41" s="27">
        <f t="shared" si="1"/>
        <v>0</v>
      </c>
      <c r="D41" s="27">
        <f t="shared" si="1"/>
        <v>0</v>
      </c>
      <c r="E41" s="27">
        <f t="shared" si="1"/>
        <v>0</v>
      </c>
      <c r="F41" s="27">
        <f t="shared" ref="F41:H41" si="14">F27/1000</f>
        <v>0</v>
      </c>
      <c r="G41" s="27">
        <f t="shared" si="14"/>
        <v>0</v>
      </c>
      <c r="H41" s="27">
        <f t="shared" si="14"/>
        <v>0</v>
      </c>
      <c r="I41" s="27">
        <f t="shared" ref="I41:N41" si="15">I27/1000</f>
        <v>0</v>
      </c>
      <c r="J41" s="27">
        <f t="shared" si="15"/>
        <v>0</v>
      </c>
      <c r="K41" s="27">
        <f t="shared" si="15"/>
        <v>0</v>
      </c>
      <c r="L41" s="27">
        <f t="shared" si="15"/>
        <v>0</v>
      </c>
      <c r="M41" s="27">
        <f t="shared" si="15"/>
        <v>0</v>
      </c>
      <c r="N41" s="27">
        <f t="shared" si="15"/>
        <v>0</v>
      </c>
      <c r="O41" s="27">
        <f t="shared" ref="O41:Q41" si="16">O27/1000</f>
        <v>0</v>
      </c>
      <c r="P41" s="27">
        <f t="shared" si="16"/>
        <v>0</v>
      </c>
      <c r="Q41" s="27">
        <f t="shared" si="16"/>
        <v>0</v>
      </c>
      <c r="R41" s="15"/>
      <c r="S41" s="15"/>
      <c r="T41" s="15"/>
      <c r="U41" s="15"/>
      <c r="V41" s="15"/>
      <c r="W41" s="15"/>
      <c r="X41" s="15"/>
      <c r="Y41" s="15"/>
      <c r="Z41" s="15"/>
      <c r="AA41" s="15"/>
      <c r="AB41" s="15"/>
      <c r="AC41" s="15"/>
      <c r="AD41" s="15"/>
      <c r="AE41" s="15"/>
      <c r="AF41" s="15"/>
      <c r="AG41" s="15"/>
      <c r="AH41" s="15"/>
      <c r="AI41" s="15"/>
      <c r="AJ41" s="15"/>
      <c r="AK41" s="15"/>
      <c r="AL41" s="15"/>
    </row>
    <row r="42" spans="2:38" x14ac:dyDescent="0.25">
      <c r="B42" s="1" t="s">
        <v>115</v>
      </c>
      <c r="C42" s="27">
        <f t="shared" si="1"/>
        <v>0</v>
      </c>
      <c r="D42" s="27">
        <f t="shared" si="1"/>
        <v>0</v>
      </c>
      <c r="E42" s="27">
        <f t="shared" si="1"/>
        <v>0</v>
      </c>
      <c r="F42" s="27">
        <f t="shared" ref="F42:H42" si="17">F28/1000</f>
        <v>0</v>
      </c>
      <c r="G42" s="27">
        <f t="shared" si="17"/>
        <v>0</v>
      </c>
      <c r="H42" s="27">
        <f t="shared" si="17"/>
        <v>0</v>
      </c>
      <c r="I42" s="27">
        <f t="shared" ref="I42:N42" si="18">I28/1000</f>
        <v>0</v>
      </c>
      <c r="J42" s="27">
        <f t="shared" si="18"/>
        <v>0</v>
      </c>
      <c r="K42" s="27">
        <f t="shared" si="18"/>
        <v>0</v>
      </c>
      <c r="L42" s="27">
        <f t="shared" si="18"/>
        <v>0</v>
      </c>
      <c r="M42" s="27">
        <f t="shared" si="18"/>
        <v>0</v>
      </c>
      <c r="N42" s="27">
        <f t="shared" si="18"/>
        <v>0</v>
      </c>
      <c r="O42" s="27">
        <f t="shared" ref="O42:Q42" si="19">O28/1000</f>
        <v>0</v>
      </c>
      <c r="P42" s="27">
        <f t="shared" si="19"/>
        <v>0</v>
      </c>
      <c r="Q42" s="27">
        <f t="shared" si="19"/>
        <v>0</v>
      </c>
      <c r="R42" s="15"/>
      <c r="S42" s="15"/>
      <c r="T42" s="15"/>
      <c r="U42" s="15"/>
      <c r="V42" s="15"/>
      <c r="W42" s="15"/>
      <c r="X42" s="15"/>
      <c r="Y42" s="15"/>
      <c r="Z42" s="15"/>
      <c r="AA42" s="15"/>
      <c r="AB42" s="15"/>
      <c r="AC42" s="15"/>
      <c r="AD42" s="15"/>
      <c r="AE42" s="15"/>
      <c r="AF42" s="15"/>
      <c r="AG42" s="15"/>
      <c r="AH42" s="15"/>
      <c r="AI42" s="15"/>
      <c r="AJ42" s="15"/>
      <c r="AK42" s="15"/>
      <c r="AL42" s="15"/>
    </row>
    <row r="43" spans="2:38" x14ac:dyDescent="0.25">
      <c r="B43" s="1" t="s">
        <v>179</v>
      </c>
      <c r="C43" s="27">
        <f t="shared" si="1"/>
        <v>0</v>
      </c>
      <c r="D43" s="27">
        <f t="shared" si="1"/>
        <v>85.038606701502246</v>
      </c>
      <c r="E43" s="27">
        <f t="shared" si="1"/>
        <v>6.7119999999999997</v>
      </c>
      <c r="F43" s="27">
        <f t="shared" ref="F43:H43" si="20">F29/1000</f>
        <v>0</v>
      </c>
      <c r="G43" s="27">
        <f t="shared" si="20"/>
        <v>76.509528538001959</v>
      </c>
      <c r="H43" s="27">
        <f t="shared" si="20"/>
        <v>4.1520000000000001</v>
      </c>
      <c r="I43" s="27">
        <f t="shared" ref="I43:N43" si="21">I29/1000</f>
        <v>0</v>
      </c>
      <c r="J43" s="27">
        <f t="shared" si="21"/>
        <v>82.753248521882369</v>
      </c>
      <c r="K43" s="27">
        <f t="shared" si="21"/>
        <v>0.66400000000000003</v>
      </c>
      <c r="L43" s="27">
        <f t="shared" si="21"/>
        <v>0</v>
      </c>
      <c r="M43" s="27">
        <f t="shared" si="21"/>
        <v>114.38388892087407</v>
      </c>
      <c r="N43" s="27">
        <f t="shared" si="21"/>
        <v>0.08</v>
      </c>
      <c r="O43" s="27">
        <f t="shared" ref="O43:Q43" si="22">O29/1000</f>
        <v>0</v>
      </c>
      <c r="P43" s="27">
        <f t="shared" si="22"/>
        <v>0</v>
      </c>
      <c r="Q43" s="27">
        <f t="shared" si="22"/>
        <v>0</v>
      </c>
      <c r="R43" s="15"/>
      <c r="S43" s="15"/>
      <c r="T43" s="15"/>
      <c r="U43" s="15"/>
      <c r="V43" s="15"/>
      <c r="W43" s="15"/>
      <c r="X43" s="15"/>
      <c r="Y43" s="15"/>
      <c r="Z43" s="15"/>
      <c r="AA43" s="15"/>
      <c r="AB43" s="15"/>
      <c r="AC43" s="15"/>
      <c r="AD43" s="15"/>
      <c r="AE43" s="15"/>
      <c r="AF43" s="15"/>
      <c r="AG43" s="15"/>
      <c r="AH43" s="15"/>
      <c r="AI43" s="15"/>
      <c r="AJ43" s="15"/>
      <c r="AK43" s="15"/>
      <c r="AL43" s="15"/>
    </row>
    <row r="44" spans="2:38" x14ac:dyDescent="0.25">
      <c r="B44" s="1" t="s">
        <v>57</v>
      </c>
      <c r="C44" s="27">
        <f t="shared" si="1"/>
        <v>0</v>
      </c>
      <c r="D44" s="27">
        <f t="shared" si="1"/>
        <v>0</v>
      </c>
      <c r="E44" s="27">
        <f t="shared" si="1"/>
        <v>0</v>
      </c>
      <c r="F44" s="27">
        <f t="shared" ref="F44:H44" si="23">F30/1000</f>
        <v>0</v>
      </c>
      <c r="G44" s="27">
        <f t="shared" si="23"/>
        <v>0</v>
      </c>
      <c r="H44" s="27">
        <f t="shared" si="23"/>
        <v>0</v>
      </c>
      <c r="I44" s="27">
        <f t="shared" ref="I44:N44" si="24">I30/1000</f>
        <v>0</v>
      </c>
      <c r="J44" s="27">
        <f t="shared" si="24"/>
        <v>0</v>
      </c>
      <c r="K44" s="27">
        <f t="shared" si="24"/>
        <v>0</v>
      </c>
      <c r="L44" s="27">
        <f t="shared" si="24"/>
        <v>0</v>
      </c>
      <c r="M44" s="27">
        <f t="shared" si="24"/>
        <v>0</v>
      </c>
      <c r="N44" s="27">
        <f t="shared" si="24"/>
        <v>0</v>
      </c>
      <c r="O44" s="27">
        <f t="shared" ref="O44:Q44" si="25">O30/1000</f>
        <v>0</v>
      </c>
      <c r="P44" s="27">
        <f t="shared" si="25"/>
        <v>0</v>
      </c>
      <c r="Q44" s="27">
        <f t="shared" si="25"/>
        <v>0</v>
      </c>
      <c r="R44" s="15"/>
      <c r="S44" s="15"/>
      <c r="T44" s="15"/>
      <c r="U44" s="15"/>
      <c r="V44" s="15"/>
      <c r="W44" s="15"/>
      <c r="X44" s="15"/>
      <c r="Y44" s="15"/>
      <c r="Z44" s="15"/>
      <c r="AA44" s="15"/>
      <c r="AB44" s="15"/>
      <c r="AC44" s="15"/>
      <c r="AD44" s="15"/>
      <c r="AE44" s="15"/>
      <c r="AF44" s="15"/>
      <c r="AG44" s="15"/>
      <c r="AH44" s="15"/>
      <c r="AI44" s="15"/>
      <c r="AJ44" s="15"/>
      <c r="AK44" s="15"/>
      <c r="AL44" s="15"/>
    </row>
    <row r="45" spans="2:38" x14ac:dyDescent="0.25">
      <c r="B45" s="1" t="s">
        <v>117</v>
      </c>
      <c r="C45" s="27">
        <f t="shared" si="1"/>
        <v>225.922</v>
      </c>
      <c r="D45" s="27">
        <f t="shared" si="1"/>
        <v>190.672</v>
      </c>
      <c r="E45" s="27">
        <f t="shared" si="1"/>
        <v>111.76</v>
      </c>
      <c r="F45" s="27">
        <f t="shared" ref="F45:H45" si="26">F31/1000</f>
        <v>235.45599999999999</v>
      </c>
      <c r="G45" s="27">
        <f t="shared" si="26"/>
        <v>198.86079999999998</v>
      </c>
      <c r="H45" s="27">
        <f t="shared" si="26"/>
        <v>120.956</v>
      </c>
      <c r="I45" s="27">
        <f t="shared" ref="I45:N45" si="27">I31/1000</f>
        <v>228.49799999999999</v>
      </c>
      <c r="J45" s="27">
        <f t="shared" si="27"/>
        <v>192.779</v>
      </c>
      <c r="K45" s="27">
        <f t="shared" si="27"/>
        <v>100.66</v>
      </c>
      <c r="L45" s="27">
        <f t="shared" si="27"/>
        <v>82.286000000000001</v>
      </c>
      <c r="M45" s="27">
        <f t="shared" si="27"/>
        <v>53.050599999999996</v>
      </c>
      <c r="N45" s="27">
        <f t="shared" si="27"/>
        <v>0</v>
      </c>
      <c r="O45" s="27">
        <f t="shared" ref="O45:Q45" si="28">O31/1000</f>
        <v>84.286000000000001</v>
      </c>
      <c r="P45" s="27">
        <f t="shared" si="28"/>
        <v>53.050599999999996</v>
      </c>
      <c r="Q45" s="27">
        <f t="shared" si="28"/>
        <v>0</v>
      </c>
      <c r="R45" s="15"/>
      <c r="S45" s="15"/>
      <c r="T45" s="15"/>
      <c r="U45" s="15"/>
      <c r="V45" s="15"/>
      <c r="W45" s="15"/>
      <c r="X45" s="15"/>
      <c r="Y45" s="15"/>
      <c r="Z45" s="15"/>
      <c r="AA45" s="15"/>
      <c r="AB45" s="15"/>
      <c r="AC45" s="15"/>
      <c r="AD45" s="15"/>
      <c r="AE45" s="15"/>
      <c r="AF45" s="15"/>
      <c r="AG45" s="15"/>
      <c r="AH45" s="15"/>
      <c r="AI45" s="15"/>
      <c r="AJ45" s="15"/>
      <c r="AK45" s="15"/>
      <c r="AL45" s="15"/>
    </row>
    <row r="46" spans="2:38" x14ac:dyDescent="0.25">
      <c r="B46" s="1" t="s">
        <v>118</v>
      </c>
      <c r="C46" s="27">
        <f t="shared" si="1"/>
        <v>83.197559999999996</v>
      </c>
      <c r="D46" s="27">
        <f t="shared" si="1"/>
        <v>250.39447250000001</v>
      </c>
      <c r="E46" s="27">
        <f t="shared" si="1"/>
        <v>102.00756</v>
      </c>
      <c r="F46" s="27">
        <f t="shared" ref="F46:H46" si="29">F32/1000</f>
        <v>125.42358</v>
      </c>
      <c r="G46" s="27">
        <f t="shared" si="29"/>
        <v>305.35553000000004</v>
      </c>
      <c r="H46" s="27">
        <f t="shared" si="29"/>
        <v>122.27358</v>
      </c>
      <c r="I46" s="27">
        <f t="shared" ref="I46:N46" si="30">I32/1000</f>
        <v>137.73099999999999</v>
      </c>
      <c r="J46" s="27">
        <f t="shared" si="30"/>
        <v>336.12</v>
      </c>
      <c r="K46" s="27">
        <f t="shared" si="30"/>
        <v>143.881</v>
      </c>
      <c r="L46" s="27">
        <f t="shared" si="30"/>
        <v>121.842</v>
      </c>
      <c r="M46" s="27">
        <f t="shared" si="30"/>
        <v>353.32728000000003</v>
      </c>
      <c r="N46" s="27">
        <f t="shared" si="30"/>
        <v>111.977</v>
      </c>
      <c r="O46" s="27">
        <f t="shared" ref="O46:Q46" si="31">O32/1000</f>
        <v>149.09367499999999</v>
      </c>
      <c r="P46" s="27">
        <f t="shared" si="31"/>
        <v>341.976675</v>
      </c>
      <c r="Q46" s="27">
        <f t="shared" si="31"/>
        <v>126.806675</v>
      </c>
      <c r="R46" s="15"/>
      <c r="S46" s="15"/>
      <c r="T46" s="15"/>
      <c r="U46" s="15"/>
      <c r="V46" s="15"/>
      <c r="W46" s="15"/>
      <c r="X46" s="15"/>
      <c r="Y46" s="15"/>
      <c r="Z46" s="15"/>
      <c r="AA46" s="15"/>
      <c r="AB46" s="15"/>
      <c r="AC46" s="15"/>
      <c r="AD46" s="15"/>
      <c r="AE46" s="15"/>
      <c r="AF46" s="15"/>
      <c r="AG46" s="15"/>
      <c r="AH46" s="15"/>
      <c r="AI46" s="15"/>
      <c r="AJ46" s="15"/>
      <c r="AK46" s="15"/>
      <c r="AL46" s="15"/>
    </row>
    <row r="86" spans="3:14" x14ac:dyDescent="0.25">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mergeCells count="24">
    <mergeCell ref="AG35:AI35"/>
    <mergeCell ref="AJ35:AL35"/>
    <mergeCell ref="R35:T35"/>
    <mergeCell ref="U35:W35"/>
    <mergeCell ref="X35:Z35"/>
    <mergeCell ref="AA35:AC35"/>
    <mergeCell ref="AD35:AF35"/>
    <mergeCell ref="C35:E35"/>
    <mergeCell ref="F35:H35"/>
    <mergeCell ref="I35:K35"/>
    <mergeCell ref="L35:N35"/>
    <mergeCell ref="O35:Q35"/>
    <mergeCell ref="AJ21:AL21"/>
    <mergeCell ref="C21:E21"/>
    <mergeCell ref="F21:H21"/>
    <mergeCell ref="I21:K21"/>
    <mergeCell ref="L21:N21"/>
    <mergeCell ref="O21:Q21"/>
    <mergeCell ref="R21:T21"/>
    <mergeCell ref="U21:W21"/>
    <mergeCell ref="X21:Z21"/>
    <mergeCell ref="AA21:AC21"/>
    <mergeCell ref="AD21:AF21"/>
    <mergeCell ref="AG21:AI2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N19"/>
  <sheetViews>
    <sheetView zoomScale="70" zoomScaleNormal="70" workbookViewId="0">
      <selection activeCell="B4" sqref="B4:G4"/>
    </sheetView>
  </sheetViews>
  <sheetFormatPr defaultRowHeight="15" x14ac:dyDescent="0.25"/>
  <cols>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7.85546875" bestFit="1" customWidth="1"/>
    <col min="16" max="16" width="13" bestFit="1" customWidth="1"/>
    <col min="17" max="17" width="40.140625" bestFit="1" customWidth="1"/>
    <col min="18" max="18" width="13.85546875" bestFit="1" customWidth="1"/>
  </cols>
  <sheetData>
    <row r="2" spans="2:14" x14ac:dyDescent="0.25">
      <c r="B2" s="6" t="s">
        <v>41</v>
      </c>
      <c r="C2" s="7">
        <v>43191</v>
      </c>
      <c r="D2" s="7">
        <v>43221</v>
      </c>
      <c r="E2" s="7">
        <v>43252</v>
      </c>
      <c r="F2" s="7">
        <v>43282</v>
      </c>
      <c r="G2" s="7">
        <v>43313</v>
      </c>
      <c r="H2" s="7">
        <v>43344</v>
      </c>
      <c r="I2" s="7">
        <v>43374</v>
      </c>
      <c r="J2" s="7">
        <v>43405</v>
      </c>
      <c r="K2" s="7">
        <v>43435</v>
      </c>
      <c r="L2" s="7">
        <v>43466</v>
      </c>
      <c r="M2" s="7">
        <v>43497</v>
      </c>
      <c r="N2" s="7">
        <v>43525</v>
      </c>
    </row>
    <row r="3" spans="2:14" x14ac:dyDescent="0.25">
      <c r="B3" s="10" t="s">
        <v>141</v>
      </c>
      <c r="C3" s="40">
        <v>6.2702793699999999</v>
      </c>
      <c r="D3" s="40">
        <v>6.9502131499999997</v>
      </c>
      <c r="E3" s="40">
        <v>7.2633594099999987</v>
      </c>
      <c r="F3" s="40">
        <v>6.4550056199999988</v>
      </c>
      <c r="G3" s="40">
        <v>6.5993920600000004</v>
      </c>
      <c r="H3" s="40"/>
      <c r="I3" s="40"/>
      <c r="J3" s="40"/>
      <c r="K3" s="40"/>
      <c r="L3" s="40"/>
      <c r="M3" s="40"/>
      <c r="N3" s="40"/>
    </row>
    <row r="4" spans="2:14" x14ac:dyDescent="0.25">
      <c r="B4" s="1" t="s">
        <v>142</v>
      </c>
      <c r="C4" s="40">
        <v>6.9380100000000031E-3</v>
      </c>
      <c r="D4" s="40">
        <v>6.9932999999999966E-3</v>
      </c>
      <c r="E4" s="40">
        <v>4.7684999999999993E-3</v>
      </c>
      <c r="F4" s="40">
        <v>5.8610499999999961E-3</v>
      </c>
      <c r="G4" s="40">
        <v>7.7744799999999959E-3</v>
      </c>
      <c r="H4" s="40"/>
      <c r="I4" s="40"/>
      <c r="J4" s="40"/>
      <c r="K4" s="40"/>
      <c r="L4" s="40"/>
      <c r="M4" s="40"/>
      <c r="N4" s="40"/>
    </row>
    <row r="5" spans="2:14" x14ac:dyDescent="0.25">
      <c r="B5" s="1" t="s">
        <v>143</v>
      </c>
      <c r="C5" s="40">
        <v>0</v>
      </c>
      <c r="D5" s="40">
        <v>0</v>
      </c>
      <c r="E5" s="40">
        <v>0</v>
      </c>
      <c r="F5" s="40">
        <v>0</v>
      </c>
      <c r="G5" s="40">
        <v>0</v>
      </c>
      <c r="H5" s="40"/>
      <c r="I5" s="40"/>
      <c r="J5" s="40"/>
      <c r="K5" s="40"/>
      <c r="L5" s="40"/>
      <c r="M5" s="40"/>
      <c r="N5" s="40"/>
    </row>
    <row r="6" spans="2:14" x14ac:dyDescent="0.25">
      <c r="B6" s="1" t="s">
        <v>180</v>
      </c>
      <c r="C6" s="40">
        <v>5.9100780390203389E-2</v>
      </c>
      <c r="D6" s="40">
        <v>9.1576532025000004E-2</v>
      </c>
      <c r="E6" s="40">
        <v>9.1576500000000019E-2</v>
      </c>
      <c r="F6" s="40">
        <v>9.157647999999996E-2</v>
      </c>
      <c r="G6" s="40">
        <v>8.8136207666672364E-2</v>
      </c>
      <c r="H6" s="40"/>
      <c r="I6" s="40"/>
      <c r="J6" s="40"/>
      <c r="K6" s="40"/>
      <c r="L6" s="40"/>
      <c r="M6" s="40"/>
      <c r="N6" s="40"/>
    </row>
    <row r="7" spans="2:14" x14ac:dyDescent="0.25">
      <c r="B7" s="1" t="s">
        <v>60</v>
      </c>
      <c r="C7" s="40">
        <v>0</v>
      </c>
      <c r="D7" s="40">
        <v>0</v>
      </c>
      <c r="E7" s="40">
        <v>0</v>
      </c>
      <c r="F7" s="40">
        <v>0</v>
      </c>
      <c r="G7" s="40">
        <v>0</v>
      </c>
      <c r="H7" s="40"/>
      <c r="I7" s="40"/>
      <c r="J7" s="40"/>
      <c r="K7" s="40"/>
      <c r="L7" s="40"/>
      <c r="M7" s="40"/>
      <c r="N7" s="40"/>
    </row>
    <row r="10" spans="2:14" x14ac:dyDescent="0.25">
      <c r="B10" s="1"/>
      <c r="C10" s="7">
        <v>43191</v>
      </c>
      <c r="D10" s="7">
        <v>43221</v>
      </c>
      <c r="E10" s="7">
        <v>43252</v>
      </c>
      <c r="F10" s="7">
        <v>43282</v>
      </c>
      <c r="G10" s="7">
        <v>43313</v>
      </c>
      <c r="H10" s="7">
        <v>43344</v>
      </c>
      <c r="I10" s="7">
        <v>43374</v>
      </c>
      <c r="J10" s="7">
        <v>43405</v>
      </c>
      <c r="K10" s="7">
        <v>43435</v>
      </c>
      <c r="L10" s="7">
        <v>43466</v>
      </c>
      <c r="M10" s="7">
        <v>43497</v>
      </c>
      <c r="N10" s="7">
        <v>43525</v>
      </c>
    </row>
    <row r="11" spans="2:14" x14ac:dyDescent="0.25">
      <c r="B11" s="1" t="s">
        <v>61</v>
      </c>
      <c r="C11" s="65">
        <v>2115437.9499999997</v>
      </c>
      <c r="D11" s="65">
        <v>2364237.4299999997</v>
      </c>
      <c r="E11" s="65">
        <v>2412139.4499999997</v>
      </c>
      <c r="F11" s="65">
        <v>2087880.8099999994</v>
      </c>
      <c r="G11" s="20">
        <v>2105063.69</v>
      </c>
      <c r="H11" s="20"/>
      <c r="I11" s="20"/>
      <c r="J11" s="20"/>
      <c r="K11" s="20"/>
      <c r="L11" s="20"/>
      <c r="M11" s="20"/>
      <c r="N11" s="20"/>
    </row>
    <row r="12" spans="2:14" x14ac:dyDescent="0.25">
      <c r="B12" s="19" t="s">
        <v>128</v>
      </c>
      <c r="C12" s="64">
        <v>2489</v>
      </c>
      <c r="D12" s="64">
        <v>2280</v>
      </c>
      <c r="E12" s="64">
        <v>1517</v>
      </c>
      <c r="F12" s="64">
        <v>1809</v>
      </c>
      <c r="G12" s="20">
        <v>2376</v>
      </c>
      <c r="H12" s="20"/>
      <c r="I12" s="20"/>
      <c r="J12" s="20"/>
      <c r="K12" s="20"/>
      <c r="L12" s="20"/>
      <c r="M12" s="20"/>
      <c r="N12" s="20"/>
    </row>
    <row r="13" spans="2:14" x14ac:dyDescent="0.25">
      <c r="B13" s="19" t="s">
        <v>59</v>
      </c>
      <c r="C13" s="20">
        <v>0</v>
      </c>
      <c r="D13" s="20">
        <v>0</v>
      </c>
      <c r="E13" s="20">
        <v>0</v>
      </c>
      <c r="F13" s="20">
        <v>0</v>
      </c>
      <c r="G13" s="20">
        <v>0</v>
      </c>
      <c r="H13" s="20"/>
      <c r="I13" s="20"/>
      <c r="J13" s="20"/>
      <c r="K13" s="20"/>
      <c r="L13" s="20"/>
      <c r="M13" s="20"/>
      <c r="N13" s="20"/>
    </row>
    <row r="14" spans="2:14" x14ac:dyDescent="0.25">
      <c r="B14" s="19" t="s">
        <v>129</v>
      </c>
      <c r="C14" s="20">
        <v>0</v>
      </c>
      <c r="D14" s="20">
        <v>0</v>
      </c>
      <c r="E14" s="20">
        <v>0</v>
      </c>
      <c r="F14" s="20">
        <v>0</v>
      </c>
      <c r="G14" s="20">
        <v>0</v>
      </c>
      <c r="H14" s="20"/>
      <c r="I14" s="20"/>
      <c r="J14" s="20"/>
      <c r="K14" s="20"/>
      <c r="L14" s="20"/>
      <c r="M14" s="20"/>
      <c r="N14" s="20"/>
    </row>
    <row r="15" spans="2:14" x14ac:dyDescent="0.25">
      <c r="C15" s="28">
        <f>SUM(C11:C14)</f>
        <v>2117926.9499999997</v>
      </c>
      <c r="D15" s="28">
        <f t="shared" ref="D15:N15" si="0">SUM(D11:D14)</f>
        <v>2366517.4299999997</v>
      </c>
      <c r="E15" s="28">
        <f t="shared" si="0"/>
        <v>2413656.4499999997</v>
      </c>
      <c r="F15" s="28">
        <f t="shared" si="0"/>
        <v>2089689.8099999994</v>
      </c>
      <c r="G15" s="28">
        <f t="shared" si="0"/>
        <v>2107439.69</v>
      </c>
      <c r="H15" s="28">
        <f t="shared" si="0"/>
        <v>0</v>
      </c>
      <c r="I15" s="28">
        <f t="shared" si="0"/>
        <v>0</v>
      </c>
      <c r="J15" s="28">
        <f t="shared" si="0"/>
        <v>0</v>
      </c>
      <c r="K15" s="28">
        <f t="shared" si="0"/>
        <v>0</v>
      </c>
      <c r="L15" s="28">
        <f t="shared" si="0"/>
        <v>0</v>
      </c>
      <c r="M15" s="28">
        <f t="shared" si="0"/>
        <v>0</v>
      </c>
      <c r="N15" s="28">
        <f t="shared" si="0"/>
        <v>0</v>
      </c>
    </row>
    <row r="18" spans="2:2" x14ac:dyDescent="0.25">
      <c r="B18" t="s">
        <v>170</v>
      </c>
    </row>
    <row r="19" spans="2:2" x14ac:dyDescent="0.25">
      <c r="B19" s="51" t="e">
        <f>HLOOKUP(#REF!,Reactive!C10:N15,6,FALSE)</f>
        <v>#REF!</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N9"/>
  <sheetViews>
    <sheetView zoomScale="70" zoomScaleNormal="70" workbookViewId="0">
      <selection activeCell="B4" sqref="B4:G4"/>
    </sheetView>
  </sheetViews>
  <sheetFormatPr defaultRowHeight="15" x14ac:dyDescent="0.25"/>
  <cols>
    <col min="2" max="2" width="57.28515625" customWidth="1"/>
  </cols>
  <sheetData>
    <row r="2" spans="2:14" x14ac:dyDescent="0.25">
      <c r="B2" s="6" t="s">
        <v>41</v>
      </c>
      <c r="C2" s="7">
        <v>43191</v>
      </c>
      <c r="D2" s="7">
        <v>43221</v>
      </c>
      <c r="E2" s="7">
        <v>43252</v>
      </c>
      <c r="F2" s="7">
        <v>43282</v>
      </c>
      <c r="G2" s="7">
        <v>43313</v>
      </c>
      <c r="H2" s="7">
        <v>43344</v>
      </c>
      <c r="I2" s="7">
        <v>43374</v>
      </c>
      <c r="J2" s="7">
        <v>43405</v>
      </c>
      <c r="K2" s="7">
        <v>43435</v>
      </c>
      <c r="L2" s="7">
        <v>43466</v>
      </c>
      <c r="M2" s="7">
        <v>43497</v>
      </c>
      <c r="N2" s="7">
        <v>43525</v>
      </c>
    </row>
    <row r="3" spans="2:14" x14ac:dyDescent="0.25">
      <c r="B3" s="18" t="s">
        <v>94</v>
      </c>
      <c r="C3" s="40">
        <v>3.1310032699999994</v>
      </c>
      <c r="D3" s="40">
        <v>3.31364306</v>
      </c>
      <c r="E3" s="40">
        <v>3.0747221499999999</v>
      </c>
      <c r="F3" s="40">
        <v>2.5927369800000006</v>
      </c>
      <c r="G3" s="40">
        <v>3.0089964997999998</v>
      </c>
      <c r="H3" s="40"/>
      <c r="I3" s="40"/>
      <c r="J3" s="40"/>
      <c r="K3" s="40"/>
      <c r="L3" s="40"/>
      <c r="M3" s="40"/>
      <c r="N3" s="40"/>
    </row>
    <row r="4" spans="2:14" x14ac:dyDescent="0.25">
      <c r="B4" s="18" t="s">
        <v>95</v>
      </c>
      <c r="C4" s="40">
        <v>4.464690000000001E-2</v>
      </c>
      <c r="D4" s="40">
        <v>3.2394960000000007E-2</v>
      </c>
      <c r="E4" s="40">
        <v>4.9838400000000019E-2</v>
      </c>
      <c r="F4" s="40">
        <v>4.8384780000000016E-2</v>
      </c>
      <c r="G4" s="40">
        <v>5.149968000000002E-2</v>
      </c>
      <c r="H4" s="40"/>
      <c r="I4" s="40"/>
      <c r="J4" s="40"/>
      <c r="K4" s="40"/>
      <c r="L4" s="40"/>
      <c r="M4" s="40"/>
      <c r="N4" s="40"/>
    </row>
    <row r="5" spans="2:14" x14ac:dyDescent="0.25">
      <c r="B5" s="17" t="s">
        <v>181</v>
      </c>
      <c r="C5" s="40">
        <v>0</v>
      </c>
      <c r="D5" s="40">
        <v>0</v>
      </c>
      <c r="E5" s="40">
        <v>0</v>
      </c>
      <c r="F5" s="40">
        <v>0</v>
      </c>
      <c r="G5" s="40">
        <v>0</v>
      </c>
      <c r="H5" s="40"/>
      <c r="I5" s="40"/>
      <c r="J5" s="40"/>
      <c r="K5" s="40"/>
      <c r="L5" s="40"/>
      <c r="M5" s="40"/>
      <c r="N5" s="40"/>
    </row>
    <row r="6" spans="2:14" x14ac:dyDescent="0.25">
      <c r="B6" s="18" t="s">
        <v>182</v>
      </c>
      <c r="C6" s="40">
        <v>0</v>
      </c>
      <c r="D6" s="40">
        <v>0</v>
      </c>
      <c r="E6" s="40">
        <v>0</v>
      </c>
      <c r="F6" s="40">
        <v>0</v>
      </c>
      <c r="G6" s="40">
        <v>0</v>
      </c>
      <c r="H6" s="40"/>
      <c r="I6" s="40"/>
      <c r="J6" s="40"/>
      <c r="K6" s="40"/>
      <c r="L6" s="40"/>
      <c r="M6" s="40"/>
      <c r="N6" s="40"/>
    </row>
    <row r="7" spans="2:14" x14ac:dyDescent="0.25">
      <c r="B7" s="17" t="s">
        <v>62</v>
      </c>
      <c r="C7" s="40">
        <v>0</v>
      </c>
      <c r="D7" s="40">
        <v>0.22357520396526012</v>
      </c>
      <c r="E7" s="40">
        <v>0</v>
      </c>
      <c r="F7" s="40">
        <v>0</v>
      </c>
      <c r="G7" s="40">
        <v>0</v>
      </c>
      <c r="H7" s="40"/>
      <c r="I7" s="40"/>
      <c r="J7" s="40"/>
      <c r="K7" s="40"/>
      <c r="L7" s="40"/>
      <c r="M7" s="40"/>
      <c r="N7" s="40"/>
    </row>
    <row r="8" spans="2:14" x14ac:dyDescent="0.25">
      <c r="B8" s="17" t="s">
        <v>63</v>
      </c>
      <c r="C8" s="40">
        <v>0.19039999999999993</v>
      </c>
      <c r="D8" s="40">
        <v>0.1008</v>
      </c>
      <c r="E8" s="40">
        <v>0.1008</v>
      </c>
      <c r="F8" s="40">
        <v>0.22399999999999989</v>
      </c>
      <c r="G8" s="40">
        <v>0.32479999999999981</v>
      </c>
      <c r="H8" s="40"/>
      <c r="I8" s="40"/>
      <c r="J8" s="40"/>
      <c r="K8" s="40"/>
      <c r="L8" s="40"/>
      <c r="M8" s="40"/>
      <c r="N8" s="40"/>
    </row>
    <row r="9" spans="2:14" x14ac:dyDescent="0.25">
      <c r="B9" s="18" t="s">
        <v>183</v>
      </c>
      <c r="C9" s="40">
        <v>0</v>
      </c>
      <c r="D9" s="40">
        <v>0</v>
      </c>
      <c r="E9" s="40">
        <v>0</v>
      </c>
      <c r="F9" s="40">
        <v>0</v>
      </c>
      <c r="G9" s="40">
        <v>0</v>
      </c>
      <c r="H9" s="40"/>
      <c r="I9" s="40"/>
      <c r="J9" s="40"/>
      <c r="K9" s="40"/>
      <c r="L9" s="40"/>
      <c r="M9" s="40"/>
      <c r="N9" s="40"/>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O19"/>
  <sheetViews>
    <sheetView zoomScale="70" zoomScaleNormal="70" workbookViewId="0">
      <selection activeCell="B4" sqref="B4:G4"/>
    </sheetView>
  </sheetViews>
  <sheetFormatPr defaultRowHeight="15" x14ac:dyDescent="0.25"/>
  <cols>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x14ac:dyDescent="0.25">
      <c r="B2" s="6" t="s">
        <v>41</v>
      </c>
      <c r="C2" s="7">
        <v>43191</v>
      </c>
      <c r="D2" s="7">
        <v>43221</v>
      </c>
      <c r="E2" s="7">
        <v>43252</v>
      </c>
      <c r="F2" s="7">
        <v>43282</v>
      </c>
      <c r="G2" s="7">
        <v>43313</v>
      </c>
      <c r="H2" s="7">
        <v>43344</v>
      </c>
      <c r="I2" s="7">
        <v>43374</v>
      </c>
      <c r="J2" s="7">
        <v>43405</v>
      </c>
      <c r="K2" s="7">
        <v>43435</v>
      </c>
      <c r="L2" s="7">
        <v>43466</v>
      </c>
      <c r="M2" s="7">
        <v>43497</v>
      </c>
      <c r="N2" s="7">
        <v>43525</v>
      </c>
      <c r="O2" s="21"/>
    </row>
    <row r="3" spans="1:15" x14ac:dyDescent="0.25">
      <c r="B3" s="18" t="s">
        <v>97</v>
      </c>
      <c r="C3" s="40">
        <v>9.1999999999999998E-2</v>
      </c>
      <c r="D3" s="40">
        <v>5.1750160000000003E-2</v>
      </c>
      <c r="E3" s="40">
        <v>6.8999999999999999E-3</v>
      </c>
      <c r="F3" s="40">
        <v>6.6036659999999997E-2</v>
      </c>
      <c r="G3" s="40">
        <v>0.1015595</v>
      </c>
      <c r="H3" s="40"/>
      <c r="I3" s="40"/>
      <c r="J3" s="40"/>
      <c r="K3" s="40"/>
      <c r="L3" s="40"/>
      <c r="M3" s="40"/>
      <c r="N3" s="40"/>
      <c r="O3" s="5"/>
    </row>
    <row r="4" spans="1:15" x14ac:dyDescent="0.25">
      <c r="B4" s="18" t="s">
        <v>96</v>
      </c>
      <c r="C4" s="40">
        <v>0</v>
      </c>
      <c r="D4" s="40">
        <v>0</v>
      </c>
      <c r="E4" s="40">
        <v>0</v>
      </c>
      <c r="F4" s="40">
        <v>0</v>
      </c>
      <c r="G4" s="40">
        <v>0</v>
      </c>
      <c r="H4" s="40"/>
      <c r="I4" s="40"/>
      <c r="J4" s="40"/>
      <c r="K4" s="40"/>
      <c r="L4" s="40"/>
      <c r="M4" s="40"/>
      <c r="N4" s="40"/>
      <c r="O4" s="5"/>
    </row>
    <row r="5" spans="1:15" x14ac:dyDescent="0.25">
      <c r="B5" s="17" t="s">
        <v>98</v>
      </c>
      <c r="C5" s="40">
        <v>0</v>
      </c>
      <c r="D5" s="40">
        <v>0</v>
      </c>
      <c r="E5" s="40">
        <v>0</v>
      </c>
      <c r="F5" s="40">
        <v>0</v>
      </c>
      <c r="G5" s="40">
        <v>0</v>
      </c>
      <c r="H5" s="40"/>
      <c r="I5" s="40"/>
      <c r="J5" s="40"/>
      <c r="K5" s="40"/>
      <c r="L5" s="40"/>
      <c r="M5" s="40"/>
      <c r="N5" s="40"/>
      <c r="O5" s="5"/>
    </row>
    <row r="6" spans="1:15" x14ac:dyDescent="0.25">
      <c r="B6" s="18" t="s">
        <v>184</v>
      </c>
      <c r="C6" s="40">
        <v>0</v>
      </c>
      <c r="D6" s="40">
        <v>3.179284000000001E-2</v>
      </c>
      <c r="E6" s="40">
        <v>3.8986970000000003E-2</v>
      </c>
      <c r="F6" s="40">
        <v>0.11493933999999989</v>
      </c>
      <c r="G6" s="40">
        <v>0.12400000000000008</v>
      </c>
      <c r="H6" s="40"/>
      <c r="I6" s="40"/>
      <c r="J6" s="40"/>
      <c r="K6" s="40"/>
      <c r="L6" s="40"/>
      <c r="M6" s="40"/>
      <c r="N6" s="40"/>
      <c r="O6" s="5"/>
    </row>
    <row r="7" spans="1:15" x14ac:dyDescent="0.25">
      <c r="B7" s="17" t="s">
        <v>185</v>
      </c>
      <c r="C7" s="40">
        <v>0.40813993999999998</v>
      </c>
      <c r="D7" s="40">
        <v>0.41449966000000021</v>
      </c>
      <c r="E7" s="40">
        <v>0.38514963999999996</v>
      </c>
      <c r="F7" s="40">
        <v>0.43185171</v>
      </c>
      <c r="G7" s="40">
        <v>0.45567308000000023</v>
      </c>
      <c r="H7" s="40"/>
      <c r="I7" s="40"/>
      <c r="J7" s="40"/>
      <c r="K7" s="40"/>
      <c r="L7" s="40"/>
      <c r="M7" s="40"/>
      <c r="N7" s="40"/>
      <c r="O7" s="5"/>
    </row>
    <row r="8" spans="1:15" ht="30" x14ac:dyDescent="0.25">
      <c r="B8" s="18" t="s">
        <v>99</v>
      </c>
      <c r="C8" s="40">
        <v>0</v>
      </c>
      <c r="D8" s="40">
        <v>0</v>
      </c>
      <c r="E8" s="40">
        <v>0</v>
      </c>
      <c r="F8" s="40">
        <v>0</v>
      </c>
      <c r="G8" s="40">
        <v>0</v>
      </c>
      <c r="H8" s="40"/>
      <c r="I8" s="40"/>
      <c r="J8" s="40"/>
      <c r="K8" s="40"/>
      <c r="L8" s="40"/>
      <c r="M8" s="40"/>
      <c r="N8" s="40"/>
      <c r="O8" s="5"/>
    </row>
    <row r="9" spans="1:15" x14ac:dyDescent="0.25">
      <c r="B9" s="18" t="s">
        <v>100</v>
      </c>
      <c r="C9" s="40">
        <v>0.28598498999999999</v>
      </c>
      <c r="D9" s="40">
        <v>0.4205025</v>
      </c>
      <c r="E9" s="40">
        <v>0.39767002000000007</v>
      </c>
      <c r="F9" s="40">
        <v>0.55676584000000007</v>
      </c>
      <c r="G9" s="40">
        <v>0.56219499999999989</v>
      </c>
      <c r="H9" s="40"/>
      <c r="I9" s="40"/>
      <c r="J9" s="40"/>
      <c r="K9" s="40"/>
      <c r="L9" s="40"/>
      <c r="M9" s="40"/>
      <c r="N9" s="40"/>
      <c r="O9" s="5"/>
    </row>
    <row r="12" spans="1:15" ht="15.75" x14ac:dyDescent="0.25">
      <c r="B12" s="22"/>
      <c r="C12" s="23">
        <v>43191</v>
      </c>
      <c r="D12" s="23">
        <v>43221</v>
      </c>
      <c r="E12" s="23">
        <v>43252</v>
      </c>
      <c r="F12" s="23">
        <v>43282</v>
      </c>
      <c r="G12" s="23">
        <v>43313</v>
      </c>
      <c r="H12" s="23">
        <v>43344</v>
      </c>
      <c r="I12" s="23">
        <v>43374</v>
      </c>
      <c r="J12" s="23">
        <v>43405</v>
      </c>
      <c r="K12" s="23">
        <v>43435</v>
      </c>
      <c r="L12" s="23">
        <v>43466</v>
      </c>
      <c r="M12" s="23">
        <v>43497</v>
      </c>
      <c r="N12" s="23">
        <v>43525</v>
      </c>
    </row>
    <row r="13" spans="1:15" ht="15.75" x14ac:dyDescent="0.25">
      <c r="A13" t="s">
        <v>132</v>
      </c>
      <c r="B13" s="24" t="s">
        <v>104</v>
      </c>
      <c r="C13" s="60">
        <v>20732.75</v>
      </c>
      <c r="D13" s="60">
        <v>27099.7</v>
      </c>
      <c r="E13" s="60">
        <v>26412.1</v>
      </c>
      <c r="F13" s="60">
        <v>38711.800000000003</v>
      </c>
      <c r="G13" s="60">
        <v>37026.65</v>
      </c>
      <c r="H13" s="60"/>
      <c r="I13" s="60"/>
      <c r="J13" s="60"/>
      <c r="K13" s="60"/>
      <c r="L13" s="60"/>
      <c r="M13" s="60"/>
      <c r="N13" s="60"/>
    </row>
    <row r="14" spans="1:15" ht="15.75" x14ac:dyDescent="0.25">
      <c r="B14" s="24" t="s">
        <v>103</v>
      </c>
      <c r="C14" s="60">
        <v>0</v>
      </c>
      <c r="D14" s="60">
        <v>0</v>
      </c>
      <c r="E14" s="60">
        <v>0</v>
      </c>
      <c r="F14" s="60">
        <v>0</v>
      </c>
      <c r="G14" s="60">
        <v>0</v>
      </c>
      <c r="H14" s="60"/>
      <c r="I14" s="60"/>
      <c r="J14" s="60"/>
      <c r="K14" s="60"/>
      <c r="L14" s="60"/>
      <c r="M14" s="60"/>
      <c r="N14" s="60"/>
    </row>
    <row r="15" spans="1:15" ht="15.75" x14ac:dyDescent="0.25">
      <c r="A15" t="s">
        <v>101</v>
      </c>
      <c r="B15" s="25" t="s">
        <v>105</v>
      </c>
      <c r="C15" s="60">
        <v>20</v>
      </c>
      <c r="D15" s="60">
        <v>19</v>
      </c>
      <c r="E15" s="60">
        <v>18</v>
      </c>
      <c r="F15" s="60">
        <v>17</v>
      </c>
      <c r="G15" s="60">
        <v>19</v>
      </c>
      <c r="H15" s="60"/>
      <c r="I15" s="60"/>
      <c r="J15" s="60"/>
      <c r="K15" s="60"/>
      <c r="L15" s="60"/>
      <c r="M15" s="60"/>
      <c r="N15" s="60"/>
    </row>
    <row r="16" spans="1:15" ht="15.75" x14ac:dyDescent="0.25">
      <c r="B16" s="24" t="s">
        <v>106</v>
      </c>
      <c r="C16" s="60">
        <v>0</v>
      </c>
      <c r="D16" s="60">
        <v>0</v>
      </c>
      <c r="E16" s="60">
        <v>0</v>
      </c>
      <c r="F16" s="60">
        <v>0</v>
      </c>
      <c r="G16" s="60">
        <v>0</v>
      </c>
      <c r="H16" s="60"/>
      <c r="I16" s="60"/>
      <c r="J16" s="60"/>
      <c r="K16" s="60"/>
      <c r="L16" s="60"/>
      <c r="M16" s="60"/>
      <c r="N16" s="60"/>
    </row>
    <row r="17" spans="1:14" ht="15.75" x14ac:dyDescent="0.25">
      <c r="B17" s="25" t="s">
        <v>108</v>
      </c>
      <c r="C17" s="60">
        <v>0</v>
      </c>
      <c r="D17" s="60">
        <v>0</v>
      </c>
      <c r="E17" s="60">
        <v>0</v>
      </c>
      <c r="F17" s="60">
        <v>0</v>
      </c>
      <c r="G17" s="60">
        <v>0</v>
      </c>
      <c r="H17" s="60"/>
      <c r="I17" s="60"/>
      <c r="J17" s="60"/>
      <c r="K17" s="60"/>
      <c r="L17" s="60"/>
      <c r="M17" s="60"/>
      <c r="N17" s="60"/>
    </row>
    <row r="18" spans="1:14" ht="15.75" x14ac:dyDescent="0.25">
      <c r="B18" s="24" t="s">
        <v>107</v>
      </c>
      <c r="C18" s="60">
        <v>0</v>
      </c>
      <c r="D18" s="60">
        <v>0</v>
      </c>
      <c r="E18" s="60">
        <v>0</v>
      </c>
      <c r="F18" s="60">
        <v>0</v>
      </c>
      <c r="G18" s="60">
        <v>0</v>
      </c>
      <c r="H18" s="60"/>
      <c r="I18" s="60"/>
      <c r="J18" s="60"/>
      <c r="K18" s="60"/>
      <c r="L18" s="60"/>
      <c r="M18" s="60"/>
      <c r="N18" s="60"/>
    </row>
    <row r="19" spans="1:14" ht="15.75" x14ac:dyDescent="0.25">
      <c r="A19" t="s">
        <v>102</v>
      </c>
      <c r="B19" s="25" t="s">
        <v>109</v>
      </c>
      <c r="C19" s="60">
        <v>3</v>
      </c>
      <c r="D19" s="60">
        <v>5</v>
      </c>
      <c r="E19" s="60">
        <v>1</v>
      </c>
      <c r="F19" s="60">
        <v>6</v>
      </c>
      <c r="G19" s="60">
        <v>3</v>
      </c>
      <c r="H19" s="60"/>
      <c r="I19" s="60"/>
      <c r="J19" s="60"/>
      <c r="K19" s="60"/>
      <c r="L19" s="60"/>
      <c r="M19" s="60"/>
      <c r="N19" s="60"/>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N8"/>
  <sheetViews>
    <sheetView workbookViewId="0">
      <selection activeCell="B4" sqref="B4:G4"/>
    </sheetView>
  </sheetViews>
  <sheetFormatPr defaultRowHeight="15" x14ac:dyDescent="0.25"/>
  <cols>
    <col min="2" max="2" width="31.140625" bestFit="1" customWidth="1"/>
  </cols>
  <sheetData>
    <row r="2" spans="2:14" x14ac:dyDescent="0.25">
      <c r="B2" s="6"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6" t="s">
        <v>33</v>
      </c>
      <c r="C3" s="40">
        <v>1.2242623439552804</v>
      </c>
      <c r="D3" s="40">
        <v>1.1554973809042102</v>
      </c>
      <c r="E3" s="40">
        <v>1.5962132534616604</v>
      </c>
      <c r="F3" s="40">
        <v>1.5306640937823901</v>
      </c>
      <c r="G3" s="40">
        <v>2.4512379637182602</v>
      </c>
      <c r="H3" s="40"/>
      <c r="I3" s="40"/>
      <c r="J3" s="40"/>
      <c r="K3" s="40"/>
      <c r="L3" s="40"/>
      <c r="M3" s="40"/>
      <c r="N3" s="40"/>
    </row>
    <row r="4" spans="2:14" x14ac:dyDescent="0.25">
      <c r="B4" s="6" t="s">
        <v>64</v>
      </c>
      <c r="C4" s="40">
        <v>0</v>
      </c>
      <c r="D4" s="40">
        <v>-0.10187188744483</v>
      </c>
      <c r="E4" s="40">
        <v>-0.24659000149506999</v>
      </c>
      <c r="F4" s="40">
        <v>-7.7968851847920004E-2</v>
      </c>
      <c r="G4" s="40">
        <v>-0.21245181898009999</v>
      </c>
      <c r="H4" s="40"/>
      <c r="I4" s="40"/>
      <c r="J4" s="40"/>
      <c r="K4" s="40"/>
      <c r="L4" s="40"/>
      <c r="M4" s="40"/>
      <c r="N4" s="40"/>
    </row>
    <row r="5" spans="2:14" x14ac:dyDescent="0.25">
      <c r="B5" s="6" t="s">
        <v>130</v>
      </c>
      <c r="C5" s="40">
        <v>0.94448482691244273</v>
      </c>
      <c r="D5" s="40">
        <v>0.71385446570400912</v>
      </c>
      <c r="E5" s="40">
        <v>0.71928069592069466</v>
      </c>
      <c r="F5" s="40">
        <v>0.77428213057815842</v>
      </c>
      <c r="G5" s="40">
        <v>0.79842769624553833</v>
      </c>
      <c r="H5" s="40"/>
      <c r="I5" s="40"/>
      <c r="J5" s="40"/>
      <c r="K5" s="40"/>
      <c r="L5" s="40"/>
      <c r="M5" s="40"/>
      <c r="N5" s="40"/>
    </row>
    <row r="6" spans="2:14" x14ac:dyDescent="0.25">
      <c r="B6" s="57" t="s">
        <v>144</v>
      </c>
      <c r="C6" s="40">
        <v>-0.60872332599995271</v>
      </c>
      <c r="D6" s="40">
        <v>-0.71576861300000993</v>
      </c>
      <c r="E6" s="40">
        <v>-0.89810500599997289</v>
      </c>
      <c r="F6" s="40">
        <v>-1.0201238300000017</v>
      </c>
      <c r="G6" s="40">
        <v>-1.0032664750000819</v>
      </c>
      <c r="H6" s="40"/>
      <c r="I6" s="40"/>
      <c r="J6" s="40"/>
      <c r="K6" s="40"/>
      <c r="L6" s="40"/>
      <c r="M6" s="40"/>
      <c r="N6" s="40"/>
    </row>
    <row r="7" spans="2:14" x14ac:dyDescent="0.25">
      <c r="B7" s="44" t="s">
        <v>149</v>
      </c>
      <c r="C7" s="37">
        <v>-0.32846197999999921</v>
      </c>
      <c r="D7" s="37">
        <v>-0.43191784999999983</v>
      </c>
      <c r="E7" s="37">
        <v>-0.48304279999999955</v>
      </c>
      <c r="F7" s="37">
        <v>-0.58780766000000106</v>
      </c>
      <c r="G7" s="37">
        <v>-0.54887730000000201</v>
      </c>
      <c r="H7" s="37"/>
      <c r="I7" s="37"/>
      <c r="J7" s="37"/>
      <c r="K7" s="37"/>
      <c r="L7" s="37"/>
      <c r="M7" s="37"/>
      <c r="N7" s="37"/>
    </row>
    <row r="8" spans="2:14" x14ac:dyDescent="0.25">
      <c r="B8" s="44" t="s">
        <v>152</v>
      </c>
      <c r="C8" s="37">
        <v>-0.28026134599995356</v>
      </c>
      <c r="D8" s="37">
        <v>-0.28385076300001011</v>
      </c>
      <c r="E8" s="37">
        <v>-0.41506220599997334</v>
      </c>
      <c r="F8" s="37">
        <v>-0.43231617000000067</v>
      </c>
      <c r="G8" s="37">
        <v>-0.4543891750000798</v>
      </c>
      <c r="H8" s="37"/>
      <c r="I8" s="37"/>
      <c r="J8" s="37"/>
      <c r="K8" s="37"/>
      <c r="L8" s="37"/>
      <c r="M8" s="37"/>
      <c r="N8" s="3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N41"/>
  <sheetViews>
    <sheetView zoomScale="70" zoomScaleNormal="70" workbookViewId="0">
      <selection activeCell="B4" sqref="B4:G4"/>
    </sheetView>
  </sheetViews>
  <sheetFormatPr defaultRowHeight="15" x14ac:dyDescent="0.2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65</v>
      </c>
      <c r="C3" s="40">
        <v>-5.6785957729999996</v>
      </c>
      <c r="D3" s="40">
        <v>-6.7606795479999997</v>
      </c>
      <c r="E3" s="40">
        <v>-2.8102212680000007</v>
      </c>
      <c r="F3" s="40">
        <v>-1.1107513009999979</v>
      </c>
      <c r="G3" s="40">
        <v>-3.907855192</v>
      </c>
      <c r="H3" s="40"/>
      <c r="I3" s="40"/>
      <c r="J3" s="40"/>
      <c r="K3" s="40"/>
      <c r="L3" s="40"/>
      <c r="M3" s="40"/>
      <c r="N3" s="40"/>
    </row>
    <row r="4" spans="2:14" x14ac:dyDescent="0.25">
      <c r="B4" s="1" t="s">
        <v>147</v>
      </c>
      <c r="C4" s="40">
        <v>4.0677955266057095</v>
      </c>
      <c r="D4" s="40">
        <v>4.4098139390902009</v>
      </c>
      <c r="E4" s="40">
        <v>3.5616863945303692</v>
      </c>
      <c r="F4" s="40">
        <v>4.7936624596679396</v>
      </c>
      <c r="G4" s="40">
        <v>4.7105374426214679</v>
      </c>
      <c r="H4" s="40"/>
      <c r="I4" s="40"/>
      <c r="J4" s="40"/>
      <c r="K4" s="40"/>
      <c r="L4" s="40"/>
      <c r="M4" s="40"/>
      <c r="N4" s="40"/>
    </row>
    <row r="5" spans="2:14" x14ac:dyDescent="0.25">
      <c r="B5" s="1" t="s">
        <v>66</v>
      </c>
      <c r="C5" s="40">
        <v>6.0953541117484296</v>
      </c>
      <c r="D5" s="40">
        <v>7.0388447085698704</v>
      </c>
      <c r="E5" s="40">
        <v>6.645078578394191</v>
      </c>
      <c r="F5" s="40">
        <v>7.3605102713264117</v>
      </c>
      <c r="G5" s="40">
        <v>6.6574589850072403</v>
      </c>
      <c r="H5" s="40"/>
      <c r="I5" s="40"/>
      <c r="J5" s="40"/>
      <c r="K5" s="40"/>
      <c r="L5" s="40"/>
      <c r="M5" s="40"/>
      <c r="N5" s="40"/>
    </row>
    <row r="6" spans="2:14" x14ac:dyDescent="0.25">
      <c r="B6" s="1" t="s">
        <v>67</v>
      </c>
      <c r="C6" s="40">
        <v>25.4393460039472</v>
      </c>
      <c r="D6" s="40">
        <v>24.560413047363767</v>
      </c>
      <c r="E6" s="40">
        <v>51.143961411250871</v>
      </c>
      <c r="F6" s="40">
        <v>39.165574006695401</v>
      </c>
      <c r="G6" s="40">
        <v>35.50346912841615</v>
      </c>
      <c r="H6" s="40"/>
      <c r="I6" s="40"/>
      <c r="J6" s="40"/>
      <c r="K6" s="40"/>
      <c r="L6" s="40"/>
      <c r="M6" s="40"/>
      <c r="N6" s="40"/>
    </row>
    <row r="7" spans="2:14" x14ac:dyDescent="0.25">
      <c r="B7" s="1" t="s">
        <v>150</v>
      </c>
      <c r="C7" s="40">
        <v>0.42136143534756998</v>
      </c>
      <c r="D7" s="40">
        <v>2.05747189453484</v>
      </c>
      <c r="E7" s="40">
        <v>0.40776612894857994</v>
      </c>
      <c r="F7" s="40">
        <v>0.57400144519923002</v>
      </c>
      <c r="G7" s="40">
        <v>0.39702214610140002</v>
      </c>
      <c r="H7" s="40"/>
      <c r="I7" s="40"/>
      <c r="J7" s="40"/>
      <c r="K7" s="40"/>
      <c r="L7" s="40"/>
      <c r="M7" s="40"/>
      <c r="N7" s="40"/>
    </row>
    <row r="8" spans="2:14" x14ac:dyDescent="0.25">
      <c r="B8" s="1" t="s">
        <v>146</v>
      </c>
      <c r="C8" s="40">
        <v>6.4439359089192321</v>
      </c>
      <c r="D8" s="40">
        <v>6.4239451900386584</v>
      </c>
      <c r="E8" s="40">
        <v>6.0528477860945804</v>
      </c>
      <c r="F8" s="40">
        <v>7.5366867926249697</v>
      </c>
      <c r="G8" s="40">
        <v>8.2166087772973526</v>
      </c>
      <c r="H8" s="40"/>
      <c r="I8" s="40"/>
      <c r="J8" s="40"/>
      <c r="K8" s="40"/>
      <c r="L8" s="40"/>
      <c r="M8" s="40"/>
      <c r="N8" s="40"/>
    </row>
    <row r="9" spans="2:14" x14ac:dyDescent="0.25">
      <c r="B9" s="1" t="s">
        <v>68</v>
      </c>
      <c r="C9" s="40">
        <v>11.011788733116088</v>
      </c>
      <c r="D9" s="40">
        <v>12.21230003707112</v>
      </c>
      <c r="E9" s="40">
        <v>11.445711546144015</v>
      </c>
      <c r="F9" s="40">
        <v>10.50265031727967</v>
      </c>
      <c r="G9" s="40">
        <v>10.563553237843001</v>
      </c>
      <c r="H9" s="40"/>
      <c r="I9" s="40"/>
      <c r="J9" s="40"/>
      <c r="K9" s="40"/>
      <c r="L9" s="40"/>
      <c r="M9" s="40"/>
      <c r="N9" s="40"/>
    </row>
    <row r="10" spans="2:14" x14ac:dyDescent="0.25">
      <c r="B10" s="32" t="s">
        <v>148</v>
      </c>
      <c r="C10" s="40">
        <v>0.78612493000000017</v>
      </c>
      <c r="D10" s="40">
        <v>0.91854516000000008</v>
      </c>
      <c r="E10" s="40">
        <v>0.82870663</v>
      </c>
      <c r="F10" s="40">
        <v>1.1695935499999999</v>
      </c>
      <c r="G10" s="40">
        <v>1.2434275799999999</v>
      </c>
      <c r="H10" s="40"/>
      <c r="I10" s="40"/>
      <c r="J10" s="40"/>
      <c r="K10" s="40"/>
      <c r="L10" s="40"/>
      <c r="M10" s="40"/>
      <c r="N10" s="40"/>
    </row>
    <row r="11" spans="2:14" x14ac:dyDescent="0.25">
      <c r="B11" s="47" t="s">
        <v>69</v>
      </c>
      <c r="C11" s="40">
        <v>6.3363181603902037</v>
      </c>
      <c r="D11" s="40">
        <v>7.0487829820249992</v>
      </c>
      <c r="E11" s="40">
        <v>7.3597044099999982</v>
      </c>
      <c r="F11" s="40">
        <v>6.5524431499999993</v>
      </c>
      <c r="G11" s="40">
        <v>6.6953027476666707</v>
      </c>
      <c r="H11" s="40"/>
      <c r="I11" s="40"/>
      <c r="J11" s="40"/>
      <c r="K11" s="40"/>
      <c r="L11" s="40"/>
      <c r="M11" s="40"/>
      <c r="N11" s="40"/>
    </row>
    <row r="12" spans="2:14" x14ac:dyDescent="0.25">
      <c r="B12" s="1" t="s">
        <v>71</v>
      </c>
      <c r="C12" s="40">
        <v>3.3660501699999998</v>
      </c>
      <c r="D12" s="40">
        <v>3.6704132239652592</v>
      </c>
      <c r="E12" s="40">
        <v>3.2253605499999995</v>
      </c>
      <c r="F12" s="40">
        <v>2.8651217599999992</v>
      </c>
      <c r="G12" s="40">
        <v>3.3852961797999992</v>
      </c>
      <c r="H12" s="40"/>
      <c r="I12" s="40"/>
      <c r="J12" s="40"/>
      <c r="K12" s="40"/>
      <c r="L12" s="40"/>
      <c r="M12" s="40"/>
      <c r="N12" s="40"/>
    </row>
    <row r="13" spans="2:14" x14ac:dyDescent="0.25">
      <c r="B13" s="1" t="s">
        <v>70</v>
      </c>
      <c r="C13" s="40">
        <v>1.5600238448677684</v>
      </c>
      <c r="D13" s="40">
        <v>1.0517113461633791</v>
      </c>
      <c r="E13" s="40">
        <v>1.1707989418873115</v>
      </c>
      <c r="F13" s="40">
        <v>1.2068535425126274</v>
      </c>
      <c r="G13" s="40">
        <v>2.0339473659836158</v>
      </c>
      <c r="H13" s="40"/>
      <c r="I13" s="40"/>
      <c r="J13" s="40"/>
      <c r="K13" s="40"/>
      <c r="L13" s="40"/>
      <c r="M13" s="40"/>
      <c r="N13" s="40"/>
    </row>
    <row r="14" spans="2:14" x14ac:dyDescent="0.25">
      <c r="B14" s="47" t="s">
        <v>42</v>
      </c>
      <c r="C14" s="40">
        <f>SUM(C3:C13)</f>
        <v>59.849503051942214</v>
      </c>
      <c r="D14" s="40">
        <f t="shared" ref="D14:E14" si="0">SUM(D3:D13)</f>
        <v>62.631561980822099</v>
      </c>
      <c r="E14" s="40">
        <f t="shared" si="0"/>
        <v>89.031401109249913</v>
      </c>
      <c r="F14" s="40">
        <f t="shared" ref="F14" si="1">SUM(F3:F13)</f>
        <v>80.616345994306258</v>
      </c>
      <c r="G14" s="40">
        <f t="shared" ref="G14" si="2">SUM(G3:G13)</f>
        <v>75.4987683987369</v>
      </c>
      <c r="H14" s="40">
        <f t="shared" ref="H14" si="3">SUM(H3:H13)</f>
        <v>0</v>
      </c>
      <c r="I14" s="40">
        <f t="shared" ref="I14" si="4">SUM(I3:I13)</f>
        <v>0</v>
      </c>
      <c r="J14" s="40">
        <f t="shared" ref="J14" si="5">SUM(J3:J13)</f>
        <v>0</v>
      </c>
      <c r="K14" s="40">
        <f t="shared" ref="K14" si="6">SUM(K3:K13)</f>
        <v>0</v>
      </c>
      <c r="L14" s="40">
        <f t="shared" ref="L14" si="7">SUM(L3:L13)</f>
        <v>0</v>
      </c>
      <c r="M14" s="40">
        <f t="shared" ref="M14" si="8">SUM(M3:M13)</f>
        <v>0</v>
      </c>
      <c r="N14" s="40">
        <f t="shared" ref="N14" si="9">SUM(N3:N13)</f>
        <v>0</v>
      </c>
    </row>
    <row r="15" spans="2:14" x14ac:dyDescent="0.25">
      <c r="B15" s="14"/>
    </row>
    <row r="17" spans="2:14" x14ac:dyDescent="0.25">
      <c r="B17" s="2" t="s">
        <v>133</v>
      </c>
      <c r="C17" s="3">
        <v>43220</v>
      </c>
      <c r="D17" s="3">
        <v>43251</v>
      </c>
      <c r="E17" s="3">
        <v>43281</v>
      </c>
      <c r="F17" s="3">
        <v>43312</v>
      </c>
      <c r="G17" s="3">
        <v>43343</v>
      </c>
      <c r="H17" s="3">
        <v>43373</v>
      </c>
      <c r="I17" s="3">
        <v>43404</v>
      </c>
      <c r="J17" s="3">
        <v>43434</v>
      </c>
      <c r="K17" s="3">
        <v>43465</v>
      </c>
      <c r="L17" s="3">
        <v>43496</v>
      </c>
      <c r="M17" s="3">
        <v>43524</v>
      </c>
      <c r="N17" s="3">
        <v>43555</v>
      </c>
    </row>
    <row r="18" spans="2:14" x14ac:dyDescent="0.25">
      <c r="B18" s="1" t="s">
        <v>65</v>
      </c>
      <c r="C18" s="20">
        <v>-234870.38700000002</v>
      </c>
      <c r="D18" s="20">
        <v>-215243.538</v>
      </c>
      <c r="E18" s="20">
        <v>-117411.79599999999</v>
      </c>
      <c r="F18" s="20">
        <v>-96007.772999999986</v>
      </c>
      <c r="G18" s="20">
        <v>-150869.867</v>
      </c>
      <c r="H18" s="1"/>
      <c r="I18" s="1"/>
      <c r="J18" s="1"/>
      <c r="K18" s="1"/>
      <c r="L18" s="1"/>
      <c r="M18" s="1"/>
      <c r="N18" s="1"/>
    </row>
    <row r="19" spans="2:14" x14ac:dyDescent="0.25">
      <c r="B19" s="1" t="s">
        <v>147</v>
      </c>
      <c r="C19" s="20">
        <v>296243.96900000004</v>
      </c>
      <c r="D19" s="20">
        <v>315236.78999999998</v>
      </c>
      <c r="E19" s="20">
        <v>420599.283</v>
      </c>
      <c r="F19" s="20">
        <v>467318.32699999993</v>
      </c>
      <c r="G19" s="20">
        <v>400498.12999999995</v>
      </c>
      <c r="H19" s="1"/>
      <c r="I19" s="1"/>
      <c r="J19" s="1"/>
      <c r="K19" s="1"/>
      <c r="L19" s="1"/>
      <c r="M19" s="1"/>
      <c r="N19" s="1"/>
    </row>
    <row r="20" spans="2:14" x14ac:dyDescent="0.25">
      <c r="B20" s="1" t="s">
        <v>168</v>
      </c>
      <c r="C20" s="20">
        <v>4612.4920000000002</v>
      </c>
      <c r="D20" s="20">
        <v>4633.7330000000002</v>
      </c>
      <c r="E20" s="20">
        <v>3483.6669999999999</v>
      </c>
      <c r="F20" s="20">
        <v>5105.0009999999993</v>
      </c>
      <c r="G20" s="20">
        <v>4767.3319999999994</v>
      </c>
      <c r="H20" s="1"/>
      <c r="I20" s="1"/>
      <c r="J20" s="1"/>
      <c r="K20" s="1"/>
      <c r="L20" s="1"/>
      <c r="M20" s="1"/>
      <c r="N20" s="1"/>
    </row>
    <row r="21" spans="2:14" x14ac:dyDescent="0.25">
      <c r="B21" s="1" t="s">
        <v>67</v>
      </c>
      <c r="C21" s="20">
        <v>409083.34</v>
      </c>
      <c r="D21" s="20">
        <v>529712.31300000008</v>
      </c>
      <c r="E21" s="20">
        <v>877928.55299999996</v>
      </c>
      <c r="F21" s="20">
        <v>685088.44899999979</v>
      </c>
      <c r="G21" s="20">
        <v>628369.82799999998</v>
      </c>
      <c r="H21" s="1"/>
      <c r="I21" s="1"/>
      <c r="J21" s="1"/>
      <c r="K21" s="1"/>
      <c r="L21" s="1"/>
      <c r="M21" s="1"/>
      <c r="N21" s="1"/>
    </row>
    <row r="22" spans="2:14" x14ac:dyDescent="0.25">
      <c r="B22" s="1" t="s">
        <v>131</v>
      </c>
      <c r="C22" s="20">
        <v>303310.005</v>
      </c>
      <c r="D22" s="20">
        <v>412738.07900000009</v>
      </c>
      <c r="E22" s="20">
        <v>766856.03099999984</v>
      </c>
      <c r="F22" s="20">
        <v>681302.67900000012</v>
      </c>
      <c r="G22" s="20">
        <v>679075.38199999987</v>
      </c>
      <c r="H22" s="1"/>
      <c r="I22" s="1"/>
      <c r="J22" s="1"/>
      <c r="K22" s="1"/>
      <c r="L22" s="1"/>
      <c r="M22" s="1"/>
      <c r="N22" s="1"/>
    </row>
    <row r="23" spans="2:14" x14ac:dyDescent="0.25">
      <c r="B23" s="1" t="s">
        <v>150</v>
      </c>
      <c r="C23" s="20">
        <v>-19346.036</v>
      </c>
      <c r="D23" s="20">
        <v>-64281.020000000004</v>
      </c>
      <c r="E23" s="20">
        <v>-14166.788999999999</v>
      </c>
      <c r="F23" s="20">
        <v>-27906.131999999994</v>
      </c>
      <c r="G23" s="20">
        <v>-32375.289000000001</v>
      </c>
      <c r="H23" s="1"/>
      <c r="I23" s="1"/>
      <c r="J23" s="1"/>
      <c r="K23" s="1"/>
      <c r="L23" s="1"/>
      <c r="M23" s="1"/>
      <c r="N23" s="1"/>
    </row>
    <row r="24" spans="2:14" x14ac:dyDescent="0.25">
      <c r="B24" s="1" t="s">
        <v>169</v>
      </c>
      <c r="C24" s="20">
        <v>25017.764000000003</v>
      </c>
      <c r="D24" s="20">
        <v>23446.991000000009</v>
      </c>
      <c r="E24" s="20">
        <v>27324.694000000003</v>
      </c>
      <c r="F24" s="20">
        <v>26432.097999999998</v>
      </c>
      <c r="G24" s="20">
        <v>24523.507000000005</v>
      </c>
      <c r="H24" s="1"/>
      <c r="I24" s="1"/>
      <c r="J24" s="1"/>
      <c r="K24" s="1"/>
      <c r="L24" s="1"/>
      <c r="M24" s="1"/>
      <c r="N24" s="1"/>
    </row>
    <row r="25" spans="2:14" x14ac:dyDescent="0.25">
      <c r="B25" s="1" t="s">
        <v>134</v>
      </c>
      <c r="C25" s="20">
        <v>118700.29000000002</v>
      </c>
      <c r="D25" s="20">
        <v>163141.48899999997</v>
      </c>
      <c r="E25" s="20">
        <v>84190.90399999998</v>
      </c>
      <c r="F25" s="20">
        <v>155218.766</v>
      </c>
      <c r="G25" s="20">
        <v>123418.023</v>
      </c>
      <c r="H25" s="1"/>
      <c r="I25" s="1"/>
      <c r="J25" s="1"/>
      <c r="K25" s="1"/>
      <c r="L25" s="1"/>
      <c r="M25" s="1"/>
      <c r="N25" s="1"/>
    </row>
    <row r="26" spans="2:14" x14ac:dyDescent="0.25">
      <c r="B26" s="1" t="s">
        <v>70</v>
      </c>
      <c r="C26" s="20">
        <v>-188068.984</v>
      </c>
      <c r="D26" s="20">
        <v>-131062.99400000001</v>
      </c>
      <c r="E26" s="20">
        <v>-35818.417999999998</v>
      </c>
      <c r="F26" s="20">
        <v>-102344.29400000001</v>
      </c>
      <c r="G26" s="20">
        <v>-187816.666</v>
      </c>
      <c r="H26" s="1"/>
      <c r="I26" s="1"/>
      <c r="J26" s="1"/>
      <c r="K26" s="1"/>
      <c r="L26" s="1"/>
      <c r="M26" s="1"/>
      <c r="N26" s="1"/>
    </row>
    <row r="30" spans="2:14" x14ac:dyDescent="0.25">
      <c r="B30" t="s">
        <v>170</v>
      </c>
    </row>
    <row r="31" spans="2:14" x14ac:dyDescent="0.25">
      <c r="B31" s="1" t="s">
        <v>65</v>
      </c>
      <c r="C31" s="13">
        <v>-3.907855192</v>
      </c>
    </row>
    <row r="32" spans="2:14" x14ac:dyDescent="0.25">
      <c r="B32" s="1" t="s">
        <v>147</v>
      </c>
      <c r="C32" s="13">
        <v>4.7105374426214679</v>
      </c>
    </row>
    <row r="33" spans="2:3" x14ac:dyDescent="0.25">
      <c r="B33" s="1" t="s">
        <v>66</v>
      </c>
      <c r="C33" s="13">
        <v>6.6574589850072403</v>
      </c>
    </row>
    <row r="34" spans="2:3" x14ac:dyDescent="0.25">
      <c r="B34" s="1" t="s">
        <v>67</v>
      </c>
      <c r="C34" s="13">
        <v>35.50346912841615</v>
      </c>
    </row>
    <row r="35" spans="2:3" x14ac:dyDescent="0.25">
      <c r="B35" s="1" t="s">
        <v>150</v>
      </c>
      <c r="C35" s="13">
        <v>0.39702214610140002</v>
      </c>
    </row>
    <row r="36" spans="2:3" x14ac:dyDescent="0.25">
      <c r="B36" s="1" t="s">
        <v>146</v>
      </c>
      <c r="C36" s="13">
        <v>8.2166087772973526</v>
      </c>
    </row>
    <row r="37" spans="2:3" x14ac:dyDescent="0.25">
      <c r="B37" s="1" t="s">
        <v>68</v>
      </c>
      <c r="C37" s="13">
        <v>10.563553237843001</v>
      </c>
    </row>
    <row r="38" spans="2:3" x14ac:dyDescent="0.25">
      <c r="B38" s="32" t="s">
        <v>148</v>
      </c>
      <c r="C38" s="13">
        <v>1.2434275799999999</v>
      </c>
    </row>
    <row r="39" spans="2:3" x14ac:dyDescent="0.25">
      <c r="B39" s="47" t="s">
        <v>69</v>
      </c>
      <c r="C39" s="13">
        <v>6.6953027476666707</v>
      </c>
    </row>
    <row r="40" spans="2:3" x14ac:dyDescent="0.25">
      <c r="B40" s="1" t="s">
        <v>71</v>
      </c>
      <c r="C40" s="13">
        <v>3.3852961797999992</v>
      </c>
    </row>
    <row r="41" spans="2:3" x14ac:dyDescent="0.25">
      <c r="B41" s="1" t="s">
        <v>70</v>
      </c>
      <c r="C41" s="13">
        <v>2.0339473659836158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R29"/>
  <sheetViews>
    <sheetView zoomScale="55" zoomScaleNormal="55" workbookViewId="0">
      <selection activeCell="B4" sqref="B4:G4"/>
    </sheetView>
  </sheetViews>
  <sheetFormatPr defaultRowHeight="15" x14ac:dyDescent="0.25"/>
  <cols>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x14ac:dyDescent="0.25">
      <c r="C1" s="36">
        <f>EOMONTH(C2,0)</f>
        <v>43220</v>
      </c>
      <c r="D1" s="36">
        <f t="shared" ref="D1:N1" si="0">EOMONTH(D2,0)</f>
        <v>43251</v>
      </c>
      <c r="E1" s="36">
        <f t="shared" si="0"/>
        <v>43281</v>
      </c>
      <c r="F1" s="36">
        <f t="shared" si="0"/>
        <v>43312</v>
      </c>
      <c r="G1" s="36">
        <f t="shared" si="0"/>
        <v>43343</v>
      </c>
      <c r="H1" s="36">
        <f t="shared" si="0"/>
        <v>43373</v>
      </c>
      <c r="I1" s="36">
        <f t="shared" si="0"/>
        <v>43404</v>
      </c>
      <c r="J1" s="36">
        <f t="shared" si="0"/>
        <v>43434</v>
      </c>
      <c r="K1" s="36">
        <f t="shared" si="0"/>
        <v>43465</v>
      </c>
      <c r="L1" s="36">
        <f t="shared" si="0"/>
        <v>43496</v>
      </c>
      <c r="M1" s="36">
        <f t="shared" si="0"/>
        <v>43524</v>
      </c>
      <c r="N1" s="36">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72</v>
      </c>
      <c r="C3" s="40">
        <v>-5.6785957729999996</v>
      </c>
      <c r="D3" s="40">
        <v>-6.7129372250000001</v>
      </c>
      <c r="E3" s="40">
        <v>-2.7477750240000005</v>
      </c>
      <c r="F3" s="40">
        <v>-1.0514679629999979</v>
      </c>
      <c r="G3" s="40">
        <v>-3.87615964</v>
      </c>
      <c r="H3" s="40"/>
      <c r="I3" s="40"/>
      <c r="J3" s="40"/>
      <c r="K3" s="40"/>
      <c r="L3" s="40"/>
      <c r="M3" s="40"/>
      <c r="N3" s="40"/>
    </row>
    <row r="4" spans="2:14" x14ac:dyDescent="0.25">
      <c r="B4" s="32" t="s">
        <v>153</v>
      </c>
      <c r="C4" s="40">
        <v>2.5247661334635101</v>
      </c>
      <c r="D4" s="40">
        <v>2.1541289291697701</v>
      </c>
      <c r="E4" s="40">
        <v>0.87811925712420991</v>
      </c>
      <c r="F4" s="40">
        <v>2.0482502831857996</v>
      </c>
      <c r="G4" s="40">
        <v>2.3265504391165499</v>
      </c>
      <c r="H4" s="40"/>
      <c r="I4" s="40"/>
      <c r="J4" s="40"/>
      <c r="K4" s="40"/>
      <c r="L4" s="40"/>
      <c r="M4" s="40"/>
      <c r="N4" s="40"/>
    </row>
    <row r="5" spans="2:14" x14ac:dyDescent="0.25">
      <c r="B5" s="32" t="s">
        <v>80</v>
      </c>
      <c r="C5" s="40">
        <v>0.32286934174843002</v>
      </c>
      <c r="D5" s="40">
        <v>0.27555184856987003</v>
      </c>
      <c r="E5" s="40">
        <v>0.17546622839419004</v>
      </c>
      <c r="F5" s="40">
        <v>0.26642165132641005</v>
      </c>
      <c r="G5" s="40">
        <v>0.19004781500724002</v>
      </c>
      <c r="H5" s="40"/>
      <c r="I5" s="40"/>
      <c r="J5" s="40"/>
      <c r="K5" s="40"/>
      <c r="L5" s="40"/>
      <c r="M5" s="40"/>
      <c r="N5" s="40"/>
    </row>
    <row r="6" spans="2:14" x14ac:dyDescent="0.25">
      <c r="B6" s="32" t="s">
        <v>30</v>
      </c>
      <c r="C6" s="40">
        <v>1.4734573531744501</v>
      </c>
      <c r="D6" s="40">
        <v>1.85205056967031</v>
      </c>
      <c r="E6" s="40">
        <v>2.2817367201481504</v>
      </c>
      <c r="F6" s="40">
        <v>2.4504704307037297</v>
      </c>
      <c r="G6" s="40">
        <v>1.6095208025730097</v>
      </c>
      <c r="H6" s="40"/>
      <c r="I6" s="40"/>
      <c r="J6" s="40"/>
      <c r="K6" s="40"/>
      <c r="L6" s="40"/>
      <c r="M6" s="40"/>
      <c r="N6" s="40"/>
    </row>
    <row r="7" spans="2:14" x14ac:dyDescent="0.25">
      <c r="B7" s="32" t="s">
        <v>31</v>
      </c>
      <c r="C7" s="40">
        <v>5.45173865115735</v>
      </c>
      <c r="D7" s="40">
        <v>10.707757781391981</v>
      </c>
      <c r="E7" s="40">
        <v>19.709365294323689</v>
      </c>
      <c r="F7" s="40">
        <v>22.10209009502514</v>
      </c>
      <c r="G7" s="40">
        <v>17.604186475795593</v>
      </c>
      <c r="H7" s="40"/>
      <c r="I7" s="40"/>
      <c r="J7" s="40"/>
      <c r="K7" s="40"/>
      <c r="L7" s="40"/>
      <c r="M7" s="40"/>
      <c r="N7" s="40"/>
    </row>
    <row r="8" spans="2:14" x14ac:dyDescent="0.25">
      <c r="B8" s="32" t="s">
        <v>73</v>
      </c>
      <c r="C8" s="40">
        <v>13.204742743549758</v>
      </c>
      <c r="D8" s="40">
        <v>1.3391234332535</v>
      </c>
      <c r="E8" s="40">
        <v>7.2114353994648894</v>
      </c>
      <c r="F8" s="40">
        <v>0.80874022866837991</v>
      </c>
      <c r="G8" s="40">
        <v>1.3778031366959</v>
      </c>
      <c r="H8" s="40"/>
      <c r="I8" s="40"/>
      <c r="J8" s="40"/>
      <c r="K8" s="40"/>
      <c r="L8" s="40"/>
      <c r="M8" s="40"/>
      <c r="N8" s="40"/>
    </row>
    <row r="9" spans="2:14" x14ac:dyDescent="0.25">
      <c r="B9" s="32" t="s">
        <v>32</v>
      </c>
      <c r="C9" s="40">
        <v>8.0211684147850001E-2</v>
      </c>
      <c r="D9" s="40">
        <v>1.5488695883422599</v>
      </c>
      <c r="E9" s="40">
        <v>4.7560992855554991</v>
      </c>
      <c r="F9" s="40">
        <v>0.23373614411699001</v>
      </c>
      <c r="G9" s="40">
        <v>1.2566593742088501</v>
      </c>
      <c r="H9" s="40"/>
      <c r="I9" s="40"/>
      <c r="J9" s="40"/>
      <c r="K9" s="40"/>
      <c r="L9" s="40"/>
      <c r="M9" s="40"/>
      <c r="N9" s="40"/>
    </row>
    <row r="10" spans="2:14" x14ac:dyDescent="0.25">
      <c r="B10" s="32" t="s">
        <v>111</v>
      </c>
      <c r="C10" s="40">
        <v>0.23059737237614999</v>
      </c>
      <c r="D10" s="40">
        <v>8.3770135558110012E-2</v>
      </c>
      <c r="E10" s="40">
        <v>7.4540071759729987E-2</v>
      </c>
      <c r="F10" s="40">
        <v>1.8364432173050001E-2</v>
      </c>
      <c r="G10" s="40">
        <v>0.12047343364923001</v>
      </c>
      <c r="H10" s="40"/>
      <c r="I10" s="40"/>
      <c r="J10" s="40"/>
      <c r="K10" s="40"/>
      <c r="L10" s="40"/>
      <c r="M10" s="40"/>
      <c r="N10" s="40"/>
    </row>
    <row r="11" spans="2:14" x14ac:dyDescent="0.25">
      <c r="B11" s="32" t="s">
        <v>154</v>
      </c>
      <c r="C11" s="40">
        <v>1.0596106989192298</v>
      </c>
      <c r="D11" s="40">
        <v>0.98719354003866</v>
      </c>
      <c r="E11" s="40">
        <v>0.8388736270945798</v>
      </c>
      <c r="F11" s="40">
        <v>0.81654164262496998</v>
      </c>
      <c r="G11" s="40">
        <v>0.90959061729735002</v>
      </c>
      <c r="H11" s="40"/>
      <c r="I11" s="40"/>
      <c r="J11" s="40"/>
      <c r="K11" s="40"/>
      <c r="L11" s="40"/>
      <c r="M11" s="40"/>
      <c r="N11" s="40"/>
    </row>
    <row r="12" spans="2:14" x14ac:dyDescent="0.25">
      <c r="B12" s="32" t="s">
        <v>28</v>
      </c>
      <c r="C12" s="40">
        <v>0.93277580311649999</v>
      </c>
      <c r="D12" s="40">
        <v>1.3641451570712997</v>
      </c>
      <c r="E12" s="40">
        <v>1.0084516969542601</v>
      </c>
      <c r="F12" s="40">
        <v>1.5448819072796698</v>
      </c>
      <c r="G12" s="40">
        <v>1.5264320098429998</v>
      </c>
      <c r="H12" s="40"/>
      <c r="I12" s="40"/>
      <c r="J12" s="40"/>
      <c r="K12" s="40"/>
      <c r="L12" s="40"/>
      <c r="M12" s="40"/>
      <c r="N12" s="40"/>
    </row>
    <row r="13" spans="2:14" x14ac:dyDescent="0.25">
      <c r="B13" s="1" t="s">
        <v>33</v>
      </c>
      <c r="C13" s="40">
        <v>1.2242623439552804</v>
      </c>
      <c r="D13" s="40">
        <v>1.1554973809042102</v>
      </c>
      <c r="E13" s="40">
        <v>1.5962132534616604</v>
      </c>
      <c r="F13" s="40">
        <v>1.5306640937823901</v>
      </c>
      <c r="G13" s="40">
        <v>2.4512379637182602</v>
      </c>
      <c r="H13" s="40"/>
      <c r="I13" s="40"/>
      <c r="J13" s="40"/>
      <c r="K13" s="40"/>
      <c r="L13" s="40"/>
      <c r="M13" s="40"/>
      <c r="N13" s="40"/>
    </row>
    <row r="16" spans="2:14" x14ac:dyDescent="0.25">
      <c r="C16" s="13"/>
    </row>
    <row r="18" spans="2:18" x14ac:dyDescent="0.25">
      <c r="B18" s="2" t="s">
        <v>133</v>
      </c>
      <c r="C18" s="3">
        <v>43220</v>
      </c>
      <c r="D18" s="3">
        <v>43251</v>
      </c>
      <c r="E18" s="3">
        <v>43281</v>
      </c>
      <c r="F18" s="3">
        <v>43312</v>
      </c>
      <c r="G18" s="3">
        <v>43343</v>
      </c>
      <c r="H18" s="3">
        <v>43373</v>
      </c>
      <c r="I18" s="3">
        <v>43404</v>
      </c>
      <c r="J18" s="3">
        <v>43434</v>
      </c>
      <c r="K18" s="3">
        <v>43465</v>
      </c>
      <c r="L18" s="3">
        <v>43496</v>
      </c>
      <c r="M18" s="3">
        <v>43524</v>
      </c>
      <c r="N18" s="3">
        <v>43555</v>
      </c>
    </row>
    <row r="19" spans="2:18" x14ac:dyDescent="0.25">
      <c r="B19" s="1" t="s">
        <v>72</v>
      </c>
      <c r="C19" s="20">
        <v>-234870.38700000002</v>
      </c>
      <c r="D19" s="20">
        <v>-214304.06299999999</v>
      </c>
      <c r="E19" s="20">
        <v>-116048.56600000001</v>
      </c>
      <c r="F19" s="20">
        <v>-94894.685999999987</v>
      </c>
      <c r="G19" s="20">
        <v>-150203.389</v>
      </c>
      <c r="H19" s="20"/>
      <c r="I19" s="20"/>
      <c r="J19" s="20"/>
      <c r="K19" s="20"/>
      <c r="L19" s="20"/>
      <c r="M19" s="20"/>
      <c r="N19" s="20"/>
      <c r="P19" s="29"/>
      <c r="Q19" s="30"/>
      <c r="R19" s="30"/>
    </row>
    <row r="20" spans="2:18" x14ac:dyDescent="0.25">
      <c r="B20" s="32" t="s">
        <v>153</v>
      </c>
      <c r="C20" s="20">
        <v>104650.30700000002</v>
      </c>
      <c r="D20" s="20">
        <v>86343.331999999995</v>
      </c>
      <c r="E20" s="20">
        <v>46448.119999999995</v>
      </c>
      <c r="F20" s="20">
        <v>89197.719999999987</v>
      </c>
      <c r="G20" s="20">
        <v>69832.285000000003</v>
      </c>
      <c r="H20" s="20"/>
      <c r="I20" s="20"/>
      <c r="J20" s="20"/>
      <c r="K20" s="20"/>
      <c r="L20" s="20"/>
      <c r="M20" s="20"/>
      <c r="N20" s="20"/>
      <c r="P20" s="29"/>
      <c r="Q20" s="30"/>
      <c r="R20" s="30"/>
    </row>
    <row r="21" spans="2:18" x14ac:dyDescent="0.25">
      <c r="B21" s="32" t="s">
        <v>80</v>
      </c>
      <c r="C21" s="20">
        <v>4612.4920000000002</v>
      </c>
      <c r="D21" s="20">
        <v>4633.7330000000002</v>
      </c>
      <c r="E21" s="20">
        <v>3483.6669999999999</v>
      </c>
      <c r="F21" s="20">
        <v>5105.0009999999993</v>
      </c>
      <c r="G21" s="20">
        <v>4767.3319999999994</v>
      </c>
      <c r="H21" s="20"/>
      <c r="I21" s="20"/>
      <c r="J21" s="20"/>
      <c r="K21" s="20"/>
      <c r="L21" s="20"/>
      <c r="M21" s="20"/>
      <c r="N21" s="20"/>
      <c r="P21" s="29"/>
      <c r="Q21" s="30"/>
      <c r="R21" s="30"/>
    </row>
    <row r="22" spans="2:18" x14ac:dyDescent="0.25">
      <c r="B22" s="32" t="s">
        <v>30</v>
      </c>
      <c r="C22" s="20">
        <v>189987.66199999998</v>
      </c>
      <c r="D22" s="20">
        <v>228193.45799999996</v>
      </c>
      <c r="E22" s="20">
        <v>356745.61799999996</v>
      </c>
      <c r="F22" s="20">
        <v>370512.647</v>
      </c>
      <c r="G22" s="20">
        <v>310911.84499999997</v>
      </c>
      <c r="H22" s="20"/>
      <c r="I22" s="20"/>
      <c r="J22" s="20"/>
      <c r="K22" s="20"/>
      <c r="L22" s="20"/>
      <c r="M22" s="20"/>
      <c r="N22" s="20"/>
      <c r="P22" s="29"/>
      <c r="Q22" s="30"/>
      <c r="R22" s="30"/>
    </row>
    <row r="23" spans="2:18" x14ac:dyDescent="0.25">
      <c r="B23" s="32" t="s">
        <v>31</v>
      </c>
      <c r="C23" s="20">
        <v>239416.11900000004</v>
      </c>
      <c r="D23" s="20">
        <v>467633.48099999997</v>
      </c>
      <c r="E23" s="20">
        <v>723601.99699999986</v>
      </c>
      <c r="F23" s="20">
        <v>659999.26399999997</v>
      </c>
      <c r="G23" s="20">
        <v>585561.53</v>
      </c>
      <c r="H23" s="20"/>
      <c r="I23" s="20"/>
      <c r="J23" s="20"/>
      <c r="K23" s="20"/>
      <c r="L23" s="20"/>
      <c r="M23" s="20"/>
      <c r="N23" s="20"/>
      <c r="P23" s="29"/>
      <c r="Q23" s="30"/>
      <c r="R23" s="30"/>
    </row>
    <row r="24" spans="2:18" x14ac:dyDescent="0.25">
      <c r="B24" s="32" t="s">
        <v>73</v>
      </c>
      <c r="C24" s="20">
        <v>166661.80100000001</v>
      </c>
      <c r="D24" s="20">
        <v>22779.785</v>
      </c>
      <c r="E24" s="20">
        <v>73651.156999999992</v>
      </c>
      <c r="F24" s="20">
        <v>20934.861000000001</v>
      </c>
      <c r="G24" s="20">
        <v>20713.21</v>
      </c>
      <c r="H24" s="20"/>
      <c r="I24" s="20"/>
      <c r="J24" s="20"/>
      <c r="K24" s="20"/>
      <c r="L24" s="20"/>
      <c r="M24" s="20"/>
      <c r="N24" s="20"/>
      <c r="P24" s="29"/>
      <c r="Q24" s="30"/>
      <c r="R24" s="30"/>
    </row>
    <row r="25" spans="2:18" x14ac:dyDescent="0.25">
      <c r="B25" s="32" t="s">
        <v>32</v>
      </c>
      <c r="C25" s="20">
        <v>3005.42</v>
      </c>
      <c r="D25" s="20">
        <v>39299.046999999999</v>
      </c>
      <c r="E25" s="20">
        <v>80675.399000000005</v>
      </c>
      <c r="F25" s="20">
        <v>4154.3240000000005</v>
      </c>
      <c r="G25" s="20">
        <v>21175.088000000003</v>
      </c>
      <c r="H25" s="20"/>
      <c r="I25" s="20"/>
      <c r="J25" s="20"/>
      <c r="K25" s="20"/>
      <c r="L25" s="20"/>
      <c r="M25" s="20"/>
      <c r="N25" s="20"/>
      <c r="P25" s="29"/>
      <c r="Q25" s="30"/>
      <c r="R25" s="30"/>
    </row>
    <row r="26" spans="2:18" x14ac:dyDescent="0.25">
      <c r="B26" s="32" t="s">
        <v>111</v>
      </c>
      <c r="C26" s="20">
        <v>-7746.0359999999982</v>
      </c>
      <c r="D26" s="20">
        <v>-2620.02</v>
      </c>
      <c r="E26" s="20">
        <v>-1634.1059999999998</v>
      </c>
      <c r="F26" s="20">
        <v>-815.57399999999996</v>
      </c>
      <c r="G26" s="20">
        <v>-6190.2890000000007</v>
      </c>
      <c r="H26" s="20"/>
      <c r="I26" s="20"/>
      <c r="J26" s="20"/>
      <c r="K26" s="20"/>
      <c r="L26" s="20"/>
      <c r="M26" s="20"/>
      <c r="N26" s="20"/>
      <c r="P26" s="29"/>
      <c r="Q26" s="30"/>
      <c r="R26" s="30"/>
    </row>
    <row r="27" spans="2:18" x14ac:dyDescent="0.25">
      <c r="B27" s="32" t="s">
        <v>154</v>
      </c>
      <c r="C27" s="20">
        <v>25017.764000000003</v>
      </c>
      <c r="D27" s="20">
        <v>23446.991000000009</v>
      </c>
      <c r="E27" s="20">
        <v>27324.694000000003</v>
      </c>
      <c r="F27" s="20">
        <v>26432.097999999998</v>
      </c>
      <c r="G27" s="20">
        <v>24523.507000000005</v>
      </c>
      <c r="H27" s="20"/>
      <c r="I27" s="20"/>
      <c r="J27" s="20"/>
      <c r="K27" s="20"/>
      <c r="L27" s="20"/>
      <c r="M27" s="20"/>
      <c r="N27" s="20"/>
      <c r="P27" s="29"/>
      <c r="Q27" s="30"/>
      <c r="R27" s="30"/>
    </row>
    <row r="28" spans="2:18" x14ac:dyDescent="0.25">
      <c r="B28" s="32" t="s">
        <v>28</v>
      </c>
      <c r="C28" s="20">
        <v>118700.29000000002</v>
      </c>
      <c r="D28" s="20">
        <v>163141.48899999997</v>
      </c>
      <c r="E28" s="20">
        <v>84190.90399999998</v>
      </c>
      <c r="F28" s="20">
        <v>155218.766</v>
      </c>
      <c r="G28" s="20">
        <v>123418.023</v>
      </c>
      <c r="H28" s="20"/>
      <c r="I28" s="20"/>
      <c r="J28" s="20"/>
      <c r="K28" s="20"/>
      <c r="L28" s="20"/>
      <c r="M28" s="20"/>
      <c r="N28" s="20"/>
      <c r="P28" s="29"/>
      <c r="Q28" s="30"/>
      <c r="R28" s="30"/>
    </row>
    <row r="29" spans="2:18" x14ac:dyDescent="0.25">
      <c r="B29" s="1" t="s">
        <v>33</v>
      </c>
      <c r="C29" s="20">
        <v>-188068.98399999994</v>
      </c>
      <c r="D29" s="20">
        <v>-130123.519</v>
      </c>
      <c r="E29" s="20">
        <v>-34394.325999999994</v>
      </c>
      <c r="F29" s="20">
        <v>-101372.80499999999</v>
      </c>
      <c r="G29" s="20">
        <v>-187150.18800000002</v>
      </c>
      <c r="H29" s="20"/>
      <c r="I29" s="20"/>
      <c r="J29" s="20"/>
      <c r="K29" s="20"/>
      <c r="L29" s="20"/>
      <c r="M29" s="20"/>
      <c r="N29" s="2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N42"/>
  <sheetViews>
    <sheetView zoomScale="85" zoomScaleNormal="85" workbookViewId="0">
      <selection activeCell="B4" sqref="B4:G4"/>
    </sheetView>
  </sheetViews>
  <sheetFormatPr defaultRowHeight="15" x14ac:dyDescent="0.25"/>
  <cols>
    <col min="2" max="2" width="33" customWidth="1"/>
    <col min="3" max="3" width="8" bestFit="1" customWidth="1"/>
    <col min="4" max="4" width="8.28515625" bestFit="1" customWidth="1"/>
    <col min="5" max="5" width="6.5703125" bestFit="1" customWidth="1"/>
    <col min="6" max="6" width="5.85546875" bestFit="1" customWidth="1"/>
    <col min="7" max="8" width="6.85546875" bestFit="1" customWidth="1"/>
    <col min="9" max="9" width="6.5703125" bestFit="1" customWidth="1"/>
    <col min="10" max="10" width="6.7109375" bestFit="1" customWidth="1"/>
    <col min="11" max="11" width="6.85546875" bestFit="1" customWidth="1"/>
    <col min="12" max="12" width="6.5703125" bestFit="1" customWidth="1"/>
    <col min="13" max="13" width="6.7109375" bestFit="1" customWidth="1"/>
    <col min="14" max="14" width="6.5703125" bestFit="1" customWidth="1"/>
    <col min="17" max="17" width="24.5703125" bestFit="1" customWidth="1"/>
  </cols>
  <sheetData>
    <row r="2" spans="2: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4" x14ac:dyDescent="0.25">
      <c r="B3" s="4" t="s">
        <v>7</v>
      </c>
      <c r="C3" s="40">
        <v>10.079012929999589</v>
      </c>
      <c r="D3" s="40">
        <v>10.848154879999823</v>
      </c>
      <c r="E3" s="40">
        <v>10.437259849189756</v>
      </c>
      <c r="F3" s="40">
        <v>8.9577684100000035</v>
      </c>
      <c r="G3" s="40">
        <v>9.0371212280000019</v>
      </c>
      <c r="H3" s="40"/>
      <c r="I3" s="40"/>
      <c r="J3" s="40"/>
      <c r="K3" s="40"/>
      <c r="L3" s="40"/>
      <c r="M3" s="40"/>
      <c r="N3" s="40"/>
    </row>
    <row r="4" spans="2:14" x14ac:dyDescent="0.25">
      <c r="B4" s="4" t="s">
        <v>8</v>
      </c>
      <c r="C4" s="40">
        <v>5.3843252100000001</v>
      </c>
      <c r="D4" s="40">
        <v>5.4367516499999988</v>
      </c>
      <c r="E4" s="40">
        <v>5.2139741590000011</v>
      </c>
      <c r="F4" s="40">
        <v>6.7201451499999996</v>
      </c>
      <c r="G4" s="40">
        <v>7.307018160000001</v>
      </c>
      <c r="H4" s="40"/>
      <c r="I4" s="40"/>
      <c r="J4" s="40"/>
      <c r="K4" s="40"/>
      <c r="L4" s="40"/>
      <c r="M4" s="40"/>
      <c r="N4" s="40"/>
    </row>
    <row r="5" spans="2:14" x14ac:dyDescent="0.25">
      <c r="B5" s="4" t="s">
        <v>9</v>
      </c>
      <c r="C5" s="40">
        <v>5.7724847700000002</v>
      </c>
      <c r="D5" s="40">
        <v>6.7632928600000009</v>
      </c>
      <c r="E5" s="40">
        <v>6.4696123500000002</v>
      </c>
      <c r="F5" s="40">
        <v>7.0940886200000008</v>
      </c>
      <c r="G5" s="40">
        <v>6.4674111700000001</v>
      </c>
      <c r="H5" s="40"/>
      <c r="I5" s="40"/>
      <c r="J5" s="40"/>
      <c r="K5" s="40"/>
      <c r="L5" s="40"/>
      <c r="M5" s="40"/>
      <c r="N5" s="40"/>
    </row>
    <row r="6" spans="2:14" x14ac:dyDescent="0.25">
      <c r="B6" s="4" t="s">
        <v>10</v>
      </c>
      <c r="C6" s="40">
        <v>0.78612493000000017</v>
      </c>
      <c r="D6" s="40">
        <v>0.91854516000000008</v>
      </c>
      <c r="E6" s="40">
        <v>0.82870663</v>
      </c>
      <c r="F6" s="40">
        <v>1.1695935499999999</v>
      </c>
      <c r="G6" s="40">
        <v>1.2434275799999999</v>
      </c>
      <c r="H6" s="40"/>
      <c r="I6" s="40"/>
      <c r="J6" s="40"/>
      <c r="K6" s="40"/>
      <c r="L6" s="40"/>
      <c r="M6" s="40"/>
      <c r="N6" s="40"/>
    </row>
    <row r="7" spans="2:14" x14ac:dyDescent="0.25">
      <c r="B7" s="54" t="s">
        <v>11</v>
      </c>
      <c r="C7" s="40">
        <v>3.3660501699999998</v>
      </c>
      <c r="D7" s="40">
        <v>3.6704132239652592</v>
      </c>
      <c r="E7" s="40">
        <v>3.2253605499999995</v>
      </c>
      <c r="F7" s="40">
        <v>2.8651217599999992</v>
      </c>
      <c r="G7" s="40">
        <v>3.3852961797999992</v>
      </c>
      <c r="H7" s="40"/>
      <c r="I7" s="40"/>
      <c r="J7" s="40"/>
      <c r="K7" s="40"/>
      <c r="L7" s="40"/>
      <c r="M7" s="40"/>
      <c r="N7" s="40"/>
    </row>
    <row r="8" spans="2:14" x14ac:dyDescent="0.25">
      <c r="B8" s="54" t="s">
        <v>12</v>
      </c>
      <c r="C8" s="40">
        <v>6.3363181603902037</v>
      </c>
      <c r="D8" s="40">
        <v>7.0487829820249992</v>
      </c>
      <c r="E8" s="40">
        <v>7.3597044099999982</v>
      </c>
      <c r="F8" s="40">
        <v>6.5524431499999993</v>
      </c>
      <c r="G8" s="40">
        <v>6.6953027476666707</v>
      </c>
      <c r="H8" s="40"/>
      <c r="I8" s="40"/>
      <c r="J8" s="40"/>
      <c r="K8" s="40"/>
      <c r="L8" s="40"/>
      <c r="M8" s="40"/>
      <c r="N8" s="40"/>
    </row>
    <row r="9" spans="2:14" x14ac:dyDescent="0.25">
      <c r="B9" s="54" t="s">
        <v>13</v>
      </c>
      <c r="C9" s="40">
        <v>2.7400137846400008</v>
      </c>
      <c r="D9" s="40">
        <v>0.63853029412799978</v>
      </c>
      <c r="E9" s="40">
        <v>3.7703722351393254</v>
      </c>
      <c r="F9" s="40">
        <v>0.19321358372800002</v>
      </c>
      <c r="G9" s="40">
        <v>0.33957666412799992</v>
      </c>
      <c r="H9" s="40"/>
      <c r="I9" s="40"/>
      <c r="J9" s="40"/>
      <c r="K9" s="40"/>
      <c r="L9" s="40"/>
      <c r="M9" s="40"/>
      <c r="N9" s="40"/>
    </row>
    <row r="10" spans="2:14" x14ac:dyDescent="0.25">
      <c r="B10" s="54" t="s">
        <v>14</v>
      </c>
      <c r="C10" s="40">
        <v>0.79709770691244231</v>
      </c>
      <c r="D10" s="40">
        <v>0.71385446570400912</v>
      </c>
      <c r="E10" s="40">
        <v>0.7192806959206951</v>
      </c>
      <c r="F10" s="40">
        <v>0.77428213057815798</v>
      </c>
      <c r="G10" s="40">
        <v>0.79842769624553855</v>
      </c>
      <c r="H10" s="40"/>
      <c r="I10" s="40"/>
      <c r="J10" s="40"/>
      <c r="K10" s="40"/>
      <c r="L10" s="40"/>
      <c r="M10" s="40"/>
      <c r="N10" s="40"/>
    </row>
    <row r="11" spans="2:14" x14ac:dyDescent="0.25">
      <c r="B11" s="4" t="s">
        <v>15</v>
      </c>
      <c r="C11" s="40">
        <v>2.2512000000000001E-4</v>
      </c>
      <c r="D11" s="40">
        <v>0</v>
      </c>
      <c r="E11" s="40">
        <v>0</v>
      </c>
      <c r="F11" s="40">
        <v>0</v>
      </c>
      <c r="G11" s="40">
        <v>0</v>
      </c>
      <c r="H11" s="40"/>
      <c r="I11" s="40"/>
      <c r="J11" s="40"/>
      <c r="K11" s="40"/>
      <c r="L11" s="40"/>
      <c r="M11" s="40"/>
      <c r="N11" s="40"/>
    </row>
    <row r="12" spans="2:14" x14ac:dyDescent="0.25">
      <c r="B12" s="4" t="s">
        <v>16</v>
      </c>
      <c r="C12" s="40">
        <v>0.14716199999999999</v>
      </c>
      <c r="D12" s="40">
        <v>0</v>
      </c>
      <c r="E12" s="40">
        <v>0</v>
      </c>
      <c r="F12" s="40">
        <v>0</v>
      </c>
      <c r="G12" s="40">
        <v>0</v>
      </c>
      <c r="H12" s="40"/>
      <c r="I12" s="40"/>
      <c r="J12" s="40"/>
      <c r="K12" s="40"/>
      <c r="L12" s="40"/>
      <c r="M12" s="40"/>
      <c r="N12" s="40"/>
    </row>
    <row r="13" spans="2:14" x14ac:dyDescent="0.25">
      <c r="C13" s="29"/>
      <c r="D13" s="29"/>
      <c r="E13" s="29"/>
      <c r="F13" s="29"/>
      <c r="G13" s="29"/>
      <c r="H13" s="29"/>
      <c r="I13" s="29"/>
      <c r="J13" s="29"/>
      <c r="K13" s="29"/>
      <c r="L13" s="29"/>
      <c r="M13" s="29"/>
      <c r="N13" s="29"/>
    </row>
    <row r="14" spans="2:14" x14ac:dyDescent="0.25">
      <c r="C14" s="29"/>
      <c r="D14" s="29"/>
      <c r="E14" s="29"/>
      <c r="F14" s="29"/>
      <c r="G14" s="29"/>
      <c r="H14" s="29"/>
      <c r="I14" s="29"/>
      <c r="J14" s="29"/>
      <c r="K14" s="29"/>
      <c r="L14" s="29"/>
      <c r="M14" s="29"/>
      <c r="N14" s="29"/>
    </row>
    <row r="15" spans="2:14" x14ac:dyDescent="0.25">
      <c r="B15" s="2" t="s">
        <v>6</v>
      </c>
      <c r="C15" s="3">
        <v>43191</v>
      </c>
      <c r="D15" s="3">
        <v>43221</v>
      </c>
      <c r="E15" s="3">
        <v>43252</v>
      </c>
      <c r="F15" s="3">
        <v>43282</v>
      </c>
      <c r="G15" s="3">
        <v>43313</v>
      </c>
      <c r="H15" s="3">
        <v>43344</v>
      </c>
      <c r="I15" s="3">
        <v>43374</v>
      </c>
      <c r="J15" s="3">
        <v>43405</v>
      </c>
      <c r="K15" s="3">
        <v>43435</v>
      </c>
      <c r="L15" s="3">
        <v>43466</v>
      </c>
      <c r="M15" s="3">
        <v>43497</v>
      </c>
      <c r="N15" s="3">
        <v>43525</v>
      </c>
    </row>
    <row r="16" spans="2:14" x14ac:dyDescent="0.25">
      <c r="B16" s="1" t="s">
        <v>17</v>
      </c>
      <c r="C16" s="40">
        <v>7.2762198100000006</v>
      </c>
      <c r="D16" s="40">
        <v>8.3264698499999987</v>
      </c>
      <c r="E16" s="40">
        <v>8.1278335199999994</v>
      </c>
      <c r="F16" s="40">
        <v>7.8867142799999996</v>
      </c>
      <c r="G16" s="40">
        <v>7.8769944499999998</v>
      </c>
      <c r="H16" s="40"/>
      <c r="I16" s="40"/>
      <c r="J16" s="40"/>
      <c r="K16" s="40"/>
      <c r="L16" s="40"/>
      <c r="M16" s="40"/>
      <c r="N16" s="40"/>
    </row>
    <row r="17" spans="2:14" x14ac:dyDescent="0.25">
      <c r="B17" s="1" t="s">
        <v>18</v>
      </c>
      <c r="C17" s="40">
        <v>13.542037061942233</v>
      </c>
      <c r="D17" s="40">
        <v>11.805037685822091</v>
      </c>
      <c r="E17" s="40">
        <v>14.521392040249772</v>
      </c>
      <c r="F17" s="40">
        <v>13.260896714306163</v>
      </c>
      <c r="G17" s="40">
        <v>14.602873685840208</v>
      </c>
      <c r="H17" s="40"/>
      <c r="I17" s="40"/>
      <c r="J17" s="40"/>
      <c r="K17" s="40"/>
      <c r="L17" s="40"/>
      <c r="M17" s="40"/>
      <c r="N17" s="40"/>
    </row>
    <row r="18" spans="2:14" x14ac:dyDescent="0.25">
      <c r="B18" s="1" t="s">
        <v>20</v>
      </c>
      <c r="C18" s="40">
        <v>14.44317079</v>
      </c>
      <c r="D18" s="40">
        <v>15.756021430000006</v>
      </c>
      <c r="E18" s="40">
        <v>15.071628558999997</v>
      </c>
      <c r="F18" s="40">
        <v>13.044923029999998</v>
      </c>
      <c r="G18" s="40">
        <v>12.535270850000002</v>
      </c>
      <c r="H18" s="40"/>
      <c r="I18" s="40"/>
      <c r="J18" s="40"/>
      <c r="K18" s="40"/>
      <c r="L18" s="40"/>
      <c r="M18" s="40"/>
      <c r="N18" s="40"/>
    </row>
    <row r="19" spans="2:14" x14ac:dyDescent="0.25">
      <c r="B19" s="1" t="s">
        <v>19</v>
      </c>
      <c r="C19" s="40">
        <v>0.14738711999999998</v>
      </c>
      <c r="D19" s="40">
        <v>0</v>
      </c>
      <c r="E19" s="40">
        <v>0</v>
      </c>
      <c r="F19" s="40">
        <v>0</v>
      </c>
      <c r="G19" s="40">
        <v>0</v>
      </c>
      <c r="H19" s="40"/>
      <c r="I19" s="40"/>
      <c r="J19" s="40"/>
      <c r="K19" s="40"/>
      <c r="L19" s="40"/>
      <c r="M19" s="40"/>
      <c r="N19" s="40"/>
    </row>
    <row r="25" spans="2:14" x14ac:dyDescent="0.25"/>
    <row r="41" spans="2:2" x14ac:dyDescent="0.25">
      <c r="B41" s="46" t="s">
        <v>163</v>
      </c>
    </row>
    <row r="42" spans="2:2" x14ac:dyDescent="0.25">
      <c r="B42" t="e">
        <f>"Ancillary Services Cost - "&amp;TEXT(#REF!,"mmm yyyy")</f>
        <v>#REF!</v>
      </c>
    </row>
  </sheetData>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P38"/>
  <sheetViews>
    <sheetView zoomScaleNormal="100" workbookViewId="0">
      <selection activeCell="B4" sqref="B4:G4"/>
    </sheetView>
  </sheetViews>
  <sheetFormatPr defaultRowHeight="15" x14ac:dyDescent="0.25"/>
  <cols>
    <col min="2" max="2" width="35.42578125" bestFit="1" customWidth="1"/>
    <col min="3" max="3" width="9.85546875" bestFit="1" customWidth="1"/>
    <col min="4" max="4" width="9.28515625" bestFit="1" customWidth="1"/>
    <col min="6" max="6" width="10" bestFit="1" customWidth="1"/>
    <col min="16" max="16" width="11.5703125" bestFit="1" customWidth="1"/>
  </cols>
  <sheetData>
    <row r="2" spans="2:16" x14ac:dyDescent="0.25">
      <c r="B2" s="2" t="s">
        <v>124</v>
      </c>
      <c r="C2" s="3">
        <v>43191</v>
      </c>
      <c r="D2" s="3">
        <v>43221</v>
      </c>
      <c r="E2" s="3">
        <v>43252</v>
      </c>
      <c r="F2" s="3">
        <v>43282</v>
      </c>
      <c r="G2" s="3">
        <v>43313</v>
      </c>
      <c r="H2" s="3">
        <v>43344</v>
      </c>
      <c r="I2" s="3">
        <v>43374</v>
      </c>
      <c r="J2" s="3">
        <v>43405</v>
      </c>
      <c r="K2" s="3">
        <v>43435</v>
      </c>
      <c r="L2" s="3">
        <v>43466</v>
      </c>
      <c r="M2" s="3">
        <v>43497</v>
      </c>
      <c r="N2" s="3">
        <v>43525</v>
      </c>
      <c r="P2" t="s">
        <v>170</v>
      </c>
    </row>
    <row r="3" spans="2:16" x14ac:dyDescent="0.25">
      <c r="B3" s="4" t="s">
        <v>126</v>
      </c>
      <c r="C3" s="55">
        <v>22190</v>
      </c>
      <c r="D3" s="56">
        <v>73582.5</v>
      </c>
      <c r="E3" s="56">
        <v>139079.5</v>
      </c>
      <c r="F3" s="56">
        <v>119046.5</v>
      </c>
      <c r="G3" s="56">
        <v>126069</v>
      </c>
      <c r="H3" s="56"/>
      <c r="I3" s="56"/>
      <c r="J3" s="56"/>
      <c r="K3" s="56"/>
      <c r="L3" s="56"/>
      <c r="M3" s="56"/>
      <c r="N3" s="56"/>
      <c r="P3" s="51" t="e">
        <f>HLOOKUP(#REF!,Trades!$C$2:$N$5,4,FALSE)</f>
        <v>#REF!</v>
      </c>
    </row>
    <row r="4" spans="2:16" x14ac:dyDescent="0.25">
      <c r="B4" s="4" t="s">
        <v>127</v>
      </c>
      <c r="C4" s="55">
        <v>116182</v>
      </c>
      <c r="D4" s="56">
        <v>281479.5</v>
      </c>
      <c r="E4" s="56">
        <v>231333.4</v>
      </c>
      <c r="F4" s="56">
        <v>309497</v>
      </c>
      <c r="G4" s="56">
        <v>306662.2</v>
      </c>
      <c r="H4" s="56"/>
      <c r="I4" s="56"/>
      <c r="J4" s="56"/>
      <c r="K4" s="56"/>
      <c r="L4" s="56"/>
      <c r="M4" s="56"/>
      <c r="N4" s="56"/>
      <c r="P4" s="13"/>
    </row>
    <row r="5" spans="2:16" x14ac:dyDescent="0.25">
      <c r="B5" s="4" t="s">
        <v>135</v>
      </c>
      <c r="C5" s="56">
        <f>SUM(C3:C4)</f>
        <v>138372</v>
      </c>
      <c r="D5" s="56">
        <f>SUM(D3:D4)</f>
        <v>355062</v>
      </c>
      <c r="E5" s="56">
        <f>SUM(E3:E4)</f>
        <v>370412.9</v>
      </c>
      <c r="F5" s="56">
        <f>SUM(F3:F4)</f>
        <v>428543.5</v>
      </c>
      <c r="G5" s="56">
        <f>SUM(G3:G4)</f>
        <v>432731.2</v>
      </c>
      <c r="H5" s="56"/>
      <c r="I5" s="56"/>
      <c r="J5" s="56"/>
      <c r="K5" s="56"/>
      <c r="L5" s="56"/>
      <c r="M5" s="56"/>
      <c r="N5" s="56"/>
    </row>
    <row r="6" spans="2:16" x14ac:dyDescent="0.25">
      <c r="B6" s="33"/>
      <c r="C6" s="34"/>
      <c r="D6" s="34"/>
      <c r="E6" s="34"/>
      <c r="F6" s="34"/>
      <c r="G6" s="34"/>
      <c r="H6" s="34"/>
      <c r="I6" s="34"/>
      <c r="J6" s="34"/>
      <c r="K6" s="34"/>
      <c r="L6" s="34"/>
      <c r="M6" s="34"/>
      <c r="N6" s="34"/>
    </row>
    <row r="7" spans="2:16" x14ac:dyDescent="0.25">
      <c r="C7" s="28"/>
    </row>
    <row r="8" spans="2:16" x14ac:dyDescent="0.25">
      <c r="B8" s="2" t="s">
        <v>125</v>
      </c>
      <c r="C8" s="3">
        <v>43191</v>
      </c>
      <c r="D8" s="3">
        <v>43221</v>
      </c>
      <c r="E8" s="3">
        <v>43252</v>
      </c>
      <c r="F8" s="3">
        <v>43282</v>
      </c>
      <c r="G8" s="3">
        <v>43313</v>
      </c>
      <c r="H8" s="3">
        <v>43344</v>
      </c>
      <c r="I8" s="3">
        <v>43374</v>
      </c>
      <c r="J8" s="3">
        <v>43405</v>
      </c>
      <c r="K8" s="3">
        <v>43435</v>
      </c>
      <c r="L8" s="3">
        <v>43466</v>
      </c>
      <c r="M8" s="3">
        <v>43497</v>
      </c>
      <c r="N8" s="3">
        <v>43525</v>
      </c>
    </row>
    <row r="9" spans="2:16" x14ac:dyDescent="0.25">
      <c r="B9" s="4" t="s">
        <v>137</v>
      </c>
      <c r="C9" s="11">
        <f>0.237922+0.0651909</f>
        <v>0.30311290000000002</v>
      </c>
      <c r="D9" s="12">
        <f>1.28180166+0.4176639</f>
        <v>1.6994655599999999</v>
      </c>
      <c r="E9" s="12">
        <v>3.281732232</v>
      </c>
      <c r="F9" s="12">
        <v>2.4576692499999999</v>
      </c>
      <c r="G9" s="12">
        <v>2.1458672569999999</v>
      </c>
      <c r="H9" s="12"/>
      <c r="I9" s="12"/>
      <c r="J9" s="12"/>
      <c r="K9" s="12"/>
      <c r="L9" s="12"/>
      <c r="M9" s="12"/>
      <c r="N9" s="12"/>
    </row>
    <row r="10" spans="2:16" x14ac:dyDescent="0.25">
      <c r="B10" s="4" t="s">
        <v>138</v>
      </c>
      <c r="C10" s="11">
        <v>3.9408755688000001</v>
      </c>
      <c r="D10" s="12">
        <v>10.9971745</v>
      </c>
      <c r="E10" s="12">
        <v>13.11942185</v>
      </c>
      <c r="F10" s="12">
        <v>14.199445320000001</v>
      </c>
      <c r="G10" s="12">
        <v>13.846514446</v>
      </c>
      <c r="H10" s="12"/>
      <c r="I10" s="12"/>
      <c r="J10" s="12"/>
      <c r="K10" s="12"/>
      <c r="L10" s="12"/>
      <c r="M10" s="12"/>
      <c r="N10" s="12"/>
    </row>
    <row r="33" spans="2:10" x14ac:dyDescent="0.25">
      <c r="B33" s="38"/>
      <c r="J33" s="38"/>
    </row>
    <row r="38" spans="2:10" x14ac:dyDescent="0.25">
      <c r="B38" s="3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O34"/>
  <sheetViews>
    <sheetView zoomScale="85" zoomScaleNormal="85" workbookViewId="0">
      <selection activeCell="B4" sqref="B4:G4"/>
    </sheetView>
  </sheetViews>
  <sheetFormatPr defaultRowHeight="15" x14ac:dyDescent="0.2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6.42578125" bestFit="1" customWidth="1"/>
    <col min="9" max="9" width="6.28515625" bestFit="1" customWidth="1"/>
    <col min="10" max="10" width="6.7109375" bestFit="1" customWidth="1"/>
    <col min="11" max="11" width="6.42578125" bestFit="1" customWidth="1"/>
    <col min="12" max="12" width="6" customWidth="1"/>
    <col min="13" max="13" width="6.42578125" bestFit="1" customWidth="1"/>
    <col min="14" max="14" width="6.7109375" bestFit="1" customWidth="1"/>
    <col min="15" max="15" width="18.28515625" bestFit="1" customWidth="1"/>
    <col min="16" max="16" width="5.85546875" bestFit="1" customWidth="1"/>
    <col min="17" max="17" width="18.28515625" bestFit="1" customWidth="1"/>
  </cols>
  <sheetData>
    <row r="2" spans="2:15"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5" x14ac:dyDescent="0.25">
      <c r="B3" s="4" t="s">
        <v>75</v>
      </c>
      <c r="C3" s="55">
        <v>4.4011577199995902</v>
      </c>
      <c r="D3" s="55">
        <v>4.5059536599998227</v>
      </c>
      <c r="E3" s="55">
        <v>4.6833553391897533</v>
      </c>
      <c r="F3" s="56">
        <v>5.3652458000000003</v>
      </c>
      <c r="G3" s="56">
        <v>5.5907851879999999</v>
      </c>
      <c r="H3" s="56"/>
      <c r="I3" s="56"/>
      <c r="J3" s="56"/>
      <c r="K3" s="56"/>
      <c r="L3" s="56"/>
      <c r="M3" s="56"/>
      <c r="N3" s="56"/>
      <c r="O3">
        <v>0</v>
      </c>
    </row>
    <row r="4" spans="2:15" x14ac:dyDescent="0.25">
      <c r="B4" s="4" t="s">
        <v>76</v>
      </c>
      <c r="C4" s="55">
        <v>3.8639985100000001</v>
      </c>
      <c r="D4" s="55">
        <v>4.5023688400000008</v>
      </c>
      <c r="E4" s="55">
        <v>4.2503607900000002</v>
      </c>
      <c r="F4" s="56">
        <v>4.5475005299999998</v>
      </c>
      <c r="G4" s="56">
        <v>4.04141715</v>
      </c>
      <c r="H4" s="56"/>
      <c r="I4" s="56"/>
      <c r="J4" s="56"/>
      <c r="K4" s="56"/>
      <c r="L4" s="56"/>
      <c r="M4" s="56"/>
      <c r="N4" s="56"/>
    </row>
    <row r="5" spans="2:15" x14ac:dyDescent="0.25">
      <c r="B5" s="4" t="s">
        <v>77</v>
      </c>
      <c r="C5" s="55">
        <v>0.83989016999999966</v>
      </c>
      <c r="D5" s="55">
        <v>0.92044844999999997</v>
      </c>
      <c r="E5" s="55">
        <v>0.54649421899999984</v>
      </c>
      <c r="F5" s="56">
        <v>0.63436344999999972</v>
      </c>
      <c r="G5" s="56">
        <v>0.77291741999999952</v>
      </c>
      <c r="H5" s="56"/>
      <c r="I5" s="56"/>
      <c r="J5" s="56"/>
      <c r="K5" s="56"/>
      <c r="L5" s="56"/>
      <c r="M5" s="56"/>
      <c r="N5" s="56"/>
    </row>
    <row r="8" spans="2:15" x14ac:dyDescent="0.25">
      <c r="B8" s="2" t="s">
        <v>6</v>
      </c>
      <c r="C8" s="3">
        <v>43191</v>
      </c>
      <c r="D8" s="3">
        <v>43221</v>
      </c>
      <c r="E8" s="3">
        <v>43252</v>
      </c>
      <c r="F8" s="3">
        <v>43282</v>
      </c>
      <c r="G8" s="3">
        <v>43313</v>
      </c>
      <c r="H8" s="3">
        <v>43344</v>
      </c>
      <c r="I8" s="3">
        <v>43374</v>
      </c>
      <c r="J8" s="3">
        <v>43405</v>
      </c>
      <c r="K8" s="3">
        <v>43435</v>
      </c>
      <c r="L8" s="3">
        <v>43466</v>
      </c>
      <c r="M8" s="3">
        <v>43497</v>
      </c>
      <c r="N8" s="3">
        <v>43525</v>
      </c>
    </row>
    <row r="9" spans="2:15" x14ac:dyDescent="0.25">
      <c r="B9" s="4" t="s">
        <v>78</v>
      </c>
      <c r="C9" s="31">
        <v>9.1050463999995888</v>
      </c>
      <c r="D9" s="31">
        <v>9.9605637899998225</v>
      </c>
      <c r="E9" s="31">
        <v>9.5191973181897538</v>
      </c>
      <c r="F9" s="31">
        <v>10.662049120000001</v>
      </c>
      <c r="G9" s="31">
        <v>10.529119758000002</v>
      </c>
      <c r="H9" s="31"/>
      <c r="I9" s="31"/>
      <c r="J9" s="31"/>
      <c r="K9" s="31"/>
      <c r="L9" s="31"/>
      <c r="M9" s="31"/>
      <c r="N9" s="31"/>
    </row>
    <row r="10" spans="2:15" x14ac:dyDescent="0.25">
      <c r="B10" s="4" t="s">
        <v>79</v>
      </c>
      <c r="C10" s="31">
        <v>25.359283555030203</v>
      </c>
      <c r="D10" s="31">
        <v>25.363907260118275</v>
      </c>
      <c r="E10" s="31">
        <v>27.785792865139324</v>
      </c>
      <c r="F10" s="31">
        <v>22.890325103727999</v>
      </c>
      <c r="G10" s="31">
        <v>23.946033971594673</v>
      </c>
      <c r="H10" s="31"/>
      <c r="I10" s="31"/>
      <c r="J10" s="31"/>
      <c r="K10" s="31"/>
      <c r="L10" s="31"/>
      <c r="M10" s="31"/>
      <c r="N10" s="31"/>
    </row>
    <row r="11" spans="2:15" x14ac:dyDescent="0.25">
      <c r="B11" s="4" t="s">
        <v>140</v>
      </c>
      <c r="C11" s="31">
        <v>0.79709770691244231</v>
      </c>
      <c r="D11" s="31">
        <v>0.71385446570400912</v>
      </c>
      <c r="E11" s="31">
        <v>0.7192806959206951</v>
      </c>
      <c r="F11" s="31">
        <v>0.77428213057815798</v>
      </c>
      <c r="G11" s="31">
        <v>0.79842769624553855</v>
      </c>
      <c r="H11" s="31"/>
      <c r="I11" s="31"/>
      <c r="J11" s="31"/>
      <c r="K11" s="31"/>
      <c r="L11" s="31"/>
      <c r="M11" s="31"/>
      <c r="N11" s="31"/>
    </row>
    <row r="12" spans="2:15" x14ac:dyDescent="0.25">
      <c r="B12" s="4" t="s">
        <v>74</v>
      </c>
      <c r="C12" s="31">
        <v>0.14738711999999998</v>
      </c>
      <c r="D12" s="31">
        <v>0</v>
      </c>
      <c r="E12" s="31">
        <v>0</v>
      </c>
      <c r="F12" s="31">
        <v>0</v>
      </c>
      <c r="G12" s="31">
        <v>0</v>
      </c>
      <c r="H12" s="31"/>
      <c r="I12" s="31"/>
      <c r="J12" s="31"/>
      <c r="K12" s="31"/>
      <c r="L12" s="31"/>
      <c r="M12" s="31"/>
      <c r="N12" s="31"/>
    </row>
    <row r="33" spans="2:2" x14ac:dyDescent="0.25">
      <c r="B33" t="s">
        <v>163</v>
      </c>
    </row>
    <row r="34" spans="2:2" x14ac:dyDescent="0.25">
      <c r="B34" t="e">
        <f>"AS Costs By Provider Type - "&amp;TEXT(#REF!,"mmm yyyy")</f>
        <v>#REF!</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N13"/>
  <sheetViews>
    <sheetView topLeftCell="B1" zoomScale="70" zoomScaleNormal="70" workbookViewId="0">
      <selection activeCell="B4" sqref="B4:G4"/>
    </sheetView>
  </sheetViews>
  <sheetFormatPr defaultRowHeight="15" x14ac:dyDescent="0.25"/>
  <cols>
    <col min="2" max="2" width="47" bestFit="1" customWidth="1"/>
  </cols>
  <sheetData>
    <row r="1" spans="2:14" x14ac:dyDescent="0.25">
      <c r="C1" s="36">
        <f>EOMONTH(C2,0)</f>
        <v>43220</v>
      </c>
      <c r="D1" s="36">
        <f t="shared" ref="D1:N1" si="0">EOMONTH(D2,0)</f>
        <v>43251</v>
      </c>
      <c r="E1" s="36">
        <f t="shared" si="0"/>
        <v>43281</v>
      </c>
      <c r="F1" s="36">
        <f t="shared" si="0"/>
        <v>43312</v>
      </c>
      <c r="G1" s="36">
        <f t="shared" si="0"/>
        <v>43343</v>
      </c>
      <c r="H1" s="36">
        <f t="shared" si="0"/>
        <v>43373</v>
      </c>
      <c r="I1" s="36">
        <f t="shared" si="0"/>
        <v>43404</v>
      </c>
      <c r="J1" s="36">
        <f t="shared" si="0"/>
        <v>43434</v>
      </c>
      <c r="K1" s="36">
        <f t="shared" si="0"/>
        <v>43465</v>
      </c>
      <c r="L1" s="36">
        <f t="shared" si="0"/>
        <v>43496</v>
      </c>
      <c r="M1" s="36">
        <f t="shared" si="0"/>
        <v>43524</v>
      </c>
      <c r="N1" s="36">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22</v>
      </c>
      <c r="C3" s="40">
        <v>0</v>
      </c>
      <c r="D3" s="40">
        <v>-4.7742323000000003E-2</v>
      </c>
      <c r="E3" s="40">
        <v>-6.2446244000000005E-2</v>
      </c>
      <c r="F3" s="40">
        <v>-5.9283338000000005E-2</v>
      </c>
      <c r="G3" s="40">
        <v>-3.1695551999999995E-2</v>
      </c>
      <c r="H3" s="40"/>
      <c r="I3" s="40"/>
      <c r="J3" s="40"/>
      <c r="K3" s="40"/>
      <c r="L3" s="40"/>
      <c r="M3" s="40"/>
      <c r="N3" s="40"/>
    </row>
    <row r="4" spans="2:14" x14ac:dyDescent="0.25">
      <c r="B4" s="1" t="s">
        <v>23</v>
      </c>
      <c r="C4" s="40">
        <v>0</v>
      </c>
      <c r="D4" s="40">
        <v>0</v>
      </c>
      <c r="E4" s="40">
        <v>0</v>
      </c>
      <c r="F4" s="40">
        <v>0</v>
      </c>
      <c r="G4" s="40">
        <v>0</v>
      </c>
      <c r="H4" s="40"/>
      <c r="I4" s="40"/>
      <c r="J4" s="40"/>
      <c r="K4" s="40"/>
      <c r="L4" s="40"/>
      <c r="M4" s="40"/>
      <c r="N4" s="40"/>
    </row>
    <row r="5" spans="2:14" x14ac:dyDescent="0.25">
      <c r="B5" s="1" t="s">
        <v>24</v>
      </c>
      <c r="C5" s="40">
        <v>0</v>
      </c>
      <c r="D5" s="40">
        <v>0</v>
      </c>
      <c r="E5" s="40">
        <v>0</v>
      </c>
      <c r="F5" s="40">
        <v>0</v>
      </c>
      <c r="G5" s="40">
        <v>0</v>
      </c>
      <c r="H5" s="40"/>
      <c r="I5" s="40"/>
      <c r="J5" s="40"/>
      <c r="K5" s="40"/>
      <c r="L5" s="40"/>
      <c r="M5" s="40"/>
      <c r="N5" s="40"/>
    </row>
    <row r="6" spans="2:14" x14ac:dyDescent="0.25">
      <c r="B6" s="1" t="s">
        <v>34</v>
      </c>
      <c r="C6" s="40">
        <v>0</v>
      </c>
      <c r="D6" s="40">
        <v>0</v>
      </c>
      <c r="E6" s="40">
        <v>8.8663725995000002E-4</v>
      </c>
      <c r="F6" s="40">
        <v>4.4665580622500001E-3</v>
      </c>
      <c r="G6" s="40">
        <v>0</v>
      </c>
      <c r="H6" s="40"/>
      <c r="I6" s="40"/>
      <c r="J6" s="40"/>
      <c r="K6" s="40"/>
      <c r="L6" s="40"/>
      <c r="M6" s="40"/>
      <c r="N6" s="40"/>
    </row>
    <row r="7" spans="2:14" x14ac:dyDescent="0.25">
      <c r="B7" s="1" t="s">
        <v>26</v>
      </c>
      <c r="C7" s="40">
        <v>0</v>
      </c>
      <c r="D7" s="40">
        <v>0</v>
      </c>
      <c r="E7" s="40">
        <v>0</v>
      </c>
      <c r="F7" s="40">
        <v>0</v>
      </c>
      <c r="G7" s="40">
        <v>0</v>
      </c>
      <c r="H7" s="40"/>
      <c r="I7" s="40"/>
      <c r="J7" s="40"/>
      <c r="K7" s="40"/>
      <c r="L7" s="40"/>
      <c r="M7" s="40"/>
      <c r="N7" s="40"/>
    </row>
    <row r="8" spans="2:14" x14ac:dyDescent="0.25">
      <c r="B8" s="1" t="s">
        <v>27</v>
      </c>
      <c r="C8" s="40">
        <v>0</v>
      </c>
      <c r="D8" s="40">
        <v>-0.10187188744483</v>
      </c>
      <c r="E8" s="40">
        <v>-0.24659000149506999</v>
      </c>
      <c r="F8" s="40">
        <v>-7.7968851847920004E-2</v>
      </c>
      <c r="G8" s="40">
        <v>-0.21245181898009999</v>
      </c>
      <c r="H8" s="40"/>
      <c r="I8" s="40"/>
      <c r="J8" s="40"/>
      <c r="K8" s="40"/>
      <c r="L8" s="40"/>
      <c r="M8" s="40"/>
      <c r="N8" s="40"/>
    </row>
    <row r="9" spans="2:14" x14ac:dyDescent="0.25">
      <c r="B9" s="1" t="s">
        <v>25</v>
      </c>
      <c r="C9" s="40">
        <v>0</v>
      </c>
      <c r="D9" s="40">
        <v>0</v>
      </c>
      <c r="E9" s="40">
        <v>0</v>
      </c>
      <c r="F9" s="40">
        <v>0</v>
      </c>
      <c r="G9" s="40">
        <v>0</v>
      </c>
      <c r="H9" s="40"/>
      <c r="I9" s="40"/>
      <c r="J9" s="40"/>
      <c r="K9" s="40"/>
      <c r="L9" s="40"/>
      <c r="M9" s="40"/>
      <c r="N9" s="40"/>
    </row>
    <row r="10" spans="2:14" x14ac:dyDescent="0.25">
      <c r="B10" s="1" t="s">
        <v>21</v>
      </c>
      <c r="C10" s="40">
        <v>0.79709770691244231</v>
      </c>
      <c r="D10" s="40">
        <v>0.71385446570400912</v>
      </c>
      <c r="E10" s="40">
        <v>0.7192806959206951</v>
      </c>
      <c r="F10" s="40">
        <v>0.77428213057815798</v>
      </c>
      <c r="G10" s="40">
        <v>0.79842769624553855</v>
      </c>
      <c r="H10" s="40"/>
      <c r="I10" s="40"/>
      <c r="J10" s="40"/>
      <c r="K10" s="40"/>
      <c r="L10" s="40"/>
      <c r="M10" s="40"/>
      <c r="N10" s="40"/>
    </row>
    <row r="11" spans="2:14" x14ac:dyDescent="0.25">
      <c r="C11" s="40">
        <f>SUM(C3:C10)</f>
        <v>0.79709770691244231</v>
      </c>
      <c r="D11" s="40">
        <f t="shared" ref="D11:N11" si="1">SUM(D3:D10)</f>
        <v>0.56424025525917909</v>
      </c>
      <c r="E11" s="40">
        <f t="shared" si="1"/>
        <v>0.4111310876855751</v>
      </c>
      <c r="F11" s="40">
        <f t="shared" si="1"/>
        <v>0.64149649879248793</v>
      </c>
      <c r="G11" s="40">
        <f t="shared" si="1"/>
        <v>0.55428032526543858</v>
      </c>
      <c r="H11" s="40">
        <f t="shared" si="1"/>
        <v>0</v>
      </c>
      <c r="I11" s="40">
        <f t="shared" si="1"/>
        <v>0</v>
      </c>
      <c r="J11" s="40">
        <f t="shared" si="1"/>
        <v>0</v>
      </c>
      <c r="K11" s="40">
        <f t="shared" si="1"/>
        <v>0</v>
      </c>
      <c r="L11" s="40">
        <f t="shared" si="1"/>
        <v>0</v>
      </c>
      <c r="M11" s="40">
        <f t="shared" si="1"/>
        <v>0</v>
      </c>
      <c r="N11" s="40">
        <f t="shared" si="1"/>
        <v>0</v>
      </c>
    </row>
    <row r="12" spans="2:14" x14ac:dyDescent="0.25">
      <c r="B12" t="s">
        <v>170</v>
      </c>
    </row>
    <row r="13" spans="2:14" x14ac:dyDescent="0.25">
      <c r="B13" s="49" t="e">
        <f>HLOOKUP(#REF!,SO2SO!$C$2:$N$11,10,FALSE)</f>
        <v>#REF!</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N40"/>
  <sheetViews>
    <sheetView zoomScale="85" zoomScaleNormal="85" workbookViewId="0">
      <selection activeCell="B4" sqref="B4:G4"/>
    </sheetView>
  </sheetViews>
  <sheetFormatPr defaultRowHeight="15" x14ac:dyDescent="0.25"/>
  <cols>
    <col min="2" max="2" width="16.7109375" bestFit="1" customWidth="1"/>
    <col min="3" max="3" width="11.5703125" bestFit="1" customWidth="1"/>
    <col min="16" max="16" width="16.7109375" bestFit="1" customWidth="1"/>
  </cols>
  <sheetData>
    <row r="2" spans="2:14" x14ac:dyDescent="0.25">
      <c r="B2" s="2" t="s">
        <v>35</v>
      </c>
      <c r="C2" s="3">
        <v>43191</v>
      </c>
      <c r="D2" s="3">
        <v>43221</v>
      </c>
      <c r="E2" s="3">
        <v>43252</v>
      </c>
      <c r="F2" s="3">
        <v>43282</v>
      </c>
      <c r="G2" s="3">
        <v>43313</v>
      </c>
      <c r="H2" s="3">
        <v>43344</v>
      </c>
      <c r="I2" s="3">
        <v>43374</v>
      </c>
      <c r="J2" s="3">
        <v>43405</v>
      </c>
      <c r="K2" s="3">
        <v>43435</v>
      </c>
      <c r="L2" s="3">
        <v>43466</v>
      </c>
      <c r="M2" s="3">
        <v>43497</v>
      </c>
      <c r="N2" s="3">
        <v>43525</v>
      </c>
    </row>
    <row r="3" spans="2:14" x14ac:dyDescent="0.25">
      <c r="B3" s="1" t="s">
        <v>65</v>
      </c>
      <c r="C3" s="40">
        <v>-5.6785957729999996</v>
      </c>
      <c r="D3" s="40">
        <v>-6.7606795479999997</v>
      </c>
      <c r="E3" s="40">
        <v>-2.8102212680000007</v>
      </c>
      <c r="F3" s="40">
        <v>-1.1107513009999979</v>
      </c>
      <c r="G3" s="40">
        <v>-3.907855192</v>
      </c>
      <c r="H3" s="40"/>
      <c r="I3" s="40"/>
      <c r="J3" s="40"/>
      <c r="K3" s="40"/>
      <c r="L3" s="40"/>
      <c r="M3" s="40"/>
      <c r="N3" s="40"/>
    </row>
    <row r="6" spans="2:14" x14ac:dyDescent="0.25">
      <c r="B6" s="2" t="s">
        <v>124</v>
      </c>
      <c r="C6" s="3">
        <v>43191</v>
      </c>
      <c r="D6" s="3">
        <v>43221</v>
      </c>
      <c r="E6" s="3">
        <v>43252</v>
      </c>
      <c r="F6" s="3">
        <v>43282</v>
      </c>
      <c r="G6" s="3">
        <v>43313</v>
      </c>
      <c r="H6" s="3">
        <v>43344</v>
      </c>
      <c r="I6" s="3">
        <v>43374</v>
      </c>
      <c r="J6" s="3">
        <v>43405</v>
      </c>
      <c r="K6" s="3">
        <v>43435</v>
      </c>
      <c r="L6" s="3">
        <v>43466</v>
      </c>
      <c r="M6" s="3">
        <v>43497</v>
      </c>
      <c r="N6" s="3">
        <v>43525</v>
      </c>
    </row>
    <row r="7" spans="2:14" x14ac:dyDescent="0.25">
      <c r="B7" s="1" t="s">
        <v>65</v>
      </c>
      <c r="C7" s="15">
        <v>-234870.38700000002</v>
      </c>
      <c r="D7" s="15">
        <v>-215243.538</v>
      </c>
      <c r="E7" s="15">
        <v>-117411.79599999999</v>
      </c>
      <c r="F7" s="15">
        <v>-96007.772999999986</v>
      </c>
      <c r="G7" s="15">
        <v>-150869.867</v>
      </c>
      <c r="H7" s="15"/>
      <c r="I7" s="15"/>
      <c r="J7" s="15"/>
      <c r="K7" s="15"/>
      <c r="L7" s="15"/>
      <c r="M7" s="15"/>
      <c r="N7" s="15"/>
    </row>
    <row r="10" spans="2:14" x14ac:dyDescent="0.25">
      <c r="D10" s="8"/>
    </row>
    <row r="11" spans="2:14" x14ac:dyDescent="0.25">
      <c r="D11" s="8"/>
    </row>
    <row r="12" spans="2:14" x14ac:dyDescent="0.25">
      <c r="D12" s="8"/>
    </row>
    <row r="13" spans="2:14" x14ac:dyDescent="0.25">
      <c r="D13" s="8"/>
    </row>
    <row r="14" spans="2:14" x14ac:dyDescent="0.25">
      <c r="D14" s="8"/>
    </row>
    <row r="15" spans="2:14" x14ac:dyDescent="0.25">
      <c r="D15" s="8"/>
    </row>
    <row r="16" spans="2:14" x14ac:dyDescent="0.25">
      <c r="D16" s="8"/>
    </row>
    <row r="17" spans="4:4" x14ac:dyDescent="0.25">
      <c r="D17" s="8"/>
    </row>
    <row r="18" spans="4:4" x14ac:dyDescent="0.25">
      <c r="D18" s="8"/>
    </row>
    <row r="19" spans="4:4" x14ac:dyDescent="0.25">
      <c r="D19" s="8"/>
    </row>
    <row r="20" spans="4:4" x14ac:dyDescent="0.25">
      <c r="D20" s="8"/>
    </row>
    <row r="21" spans="4:4" x14ac:dyDescent="0.25">
      <c r="D21" s="8"/>
    </row>
    <row r="22" spans="4:4" x14ac:dyDescent="0.25">
      <c r="D22" s="8"/>
    </row>
    <row r="23" spans="4:4" x14ac:dyDescent="0.25">
      <c r="D23" s="8"/>
    </row>
    <row r="24" spans="4:4" x14ac:dyDescent="0.25">
      <c r="D24" s="8"/>
    </row>
    <row r="25" spans="4:4" x14ac:dyDescent="0.25">
      <c r="D25" s="8"/>
    </row>
    <row r="26" spans="4:4" x14ac:dyDescent="0.25">
      <c r="D26" s="8"/>
    </row>
    <row r="27" spans="4:4" x14ac:dyDescent="0.25">
      <c r="D27" s="8"/>
    </row>
    <row r="28" spans="4:4" x14ac:dyDescent="0.25">
      <c r="D28" s="8"/>
    </row>
    <row r="29" spans="4:4" x14ac:dyDescent="0.25">
      <c r="D29" s="8"/>
    </row>
    <row r="30" spans="4:4" x14ac:dyDescent="0.25">
      <c r="D30" s="8"/>
    </row>
    <row r="31" spans="4:4" x14ac:dyDescent="0.25">
      <c r="D31" s="8"/>
    </row>
    <row r="32" spans="4:4" x14ac:dyDescent="0.25">
      <c r="D32" s="8"/>
    </row>
    <row r="33" spans="4:4" x14ac:dyDescent="0.25">
      <c r="D33" s="8"/>
    </row>
    <row r="34" spans="4:4" x14ac:dyDescent="0.25">
      <c r="D34" s="8"/>
    </row>
    <row r="35" spans="4:4" x14ac:dyDescent="0.25">
      <c r="D35" s="8"/>
    </row>
    <row r="36" spans="4:4" x14ac:dyDescent="0.25">
      <c r="D36" s="8"/>
    </row>
    <row r="37" spans="4:4" x14ac:dyDescent="0.25">
      <c r="D37" s="8"/>
    </row>
    <row r="38" spans="4:4" x14ac:dyDescent="0.25">
      <c r="D38" s="8"/>
    </row>
    <row r="39" spans="4:4" x14ac:dyDescent="0.25">
      <c r="D39" s="8"/>
    </row>
    <row r="40" spans="4:4" x14ac:dyDescent="0.25">
      <c r="D40" s="9"/>
    </row>
  </sheetData>
  <pageMargins left="0.7" right="0.7" top="0.75" bottom="0.75" header="0.3" footer="0.3"/>
  <pageSetup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N42"/>
  <sheetViews>
    <sheetView zoomScale="85" zoomScaleNormal="85" workbookViewId="0">
      <selection activeCell="B4" sqref="B4:G4"/>
    </sheetView>
  </sheetViews>
  <sheetFormatPr defaultRowHeight="15" x14ac:dyDescent="0.25"/>
  <cols>
    <col min="2" max="2" width="34.85546875" bestFit="1" customWidth="1"/>
    <col min="3" max="3" width="11.5703125" bestFit="1" customWidth="1"/>
    <col min="16" max="16" width="35.7109375" bestFit="1" customWidth="1"/>
    <col min="17" max="17" width="11.5703125" bestFit="1" customWidth="1"/>
  </cols>
  <sheetData>
    <row r="2" spans="2:14" x14ac:dyDescent="0.25">
      <c r="B2" s="2" t="s">
        <v>35</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153</v>
      </c>
      <c r="C3" s="40">
        <v>2.5247661334635101</v>
      </c>
      <c r="D3" s="40">
        <v>2.1541289291697701</v>
      </c>
      <c r="E3" s="40">
        <v>0.87811925712420991</v>
      </c>
      <c r="F3" s="40">
        <v>2.0482502831857996</v>
      </c>
      <c r="G3" s="40">
        <v>2.3265504391165499</v>
      </c>
      <c r="H3" s="40"/>
      <c r="I3" s="40"/>
      <c r="J3" s="40"/>
      <c r="K3" s="40"/>
      <c r="L3" s="40"/>
      <c r="M3" s="40"/>
      <c r="N3" s="40"/>
    </row>
    <row r="4" spans="2:14" x14ac:dyDescent="0.25">
      <c r="B4" s="1" t="s">
        <v>155</v>
      </c>
      <c r="C4" s="40">
        <v>1.4734573531744501</v>
      </c>
      <c r="D4" s="40">
        <v>1.85205056967031</v>
      </c>
      <c r="E4" s="40">
        <v>2.2817367201481504</v>
      </c>
      <c r="F4" s="40">
        <v>2.4504704307037297</v>
      </c>
      <c r="G4" s="40">
        <v>1.6095208025730097</v>
      </c>
      <c r="H4" s="40"/>
      <c r="I4" s="40"/>
      <c r="J4" s="40"/>
      <c r="K4" s="40"/>
      <c r="L4" s="40"/>
      <c r="M4" s="40"/>
      <c r="N4" s="40"/>
    </row>
    <row r="5" spans="2:14" x14ac:dyDescent="0.25">
      <c r="B5" s="1" t="s">
        <v>156</v>
      </c>
      <c r="C5" s="40">
        <v>2.8048764967750002E-2</v>
      </c>
      <c r="D5" s="40">
        <v>0.18543540725012</v>
      </c>
      <c r="E5" s="40">
        <v>3.6704884468090004E-2</v>
      </c>
      <c r="F5" s="40">
        <v>0.17895576171568001</v>
      </c>
      <c r="G5" s="40">
        <v>0.48888609356565998</v>
      </c>
      <c r="H5" s="40"/>
      <c r="I5" s="40"/>
      <c r="J5" s="40"/>
      <c r="K5" s="40"/>
      <c r="L5" s="40"/>
      <c r="M5" s="40"/>
      <c r="N5" s="40"/>
    </row>
    <row r="6" spans="2:14" x14ac:dyDescent="0.25">
      <c r="B6" s="1" t="s">
        <v>43</v>
      </c>
      <c r="C6" s="40">
        <v>0</v>
      </c>
      <c r="D6" s="40">
        <v>0</v>
      </c>
      <c r="E6" s="40">
        <v>0</v>
      </c>
      <c r="F6" s="40">
        <v>0</v>
      </c>
      <c r="G6" s="40">
        <v>0</v>
      </c>
      <c r="H6" s="40"/>
      <c r="I6" s="40"/>
      <c r="J6" s="40"/>
      <c r="K6" s="40"/>
      <c r="L6" s="40"/>
      <c r="M6" s="40"/>
      <c r="N6" s="40"/>
    </row>
    <row r="7" spans="2:14" x14ac:dyDescent="0.25">
      <c r="B7" s="1" t="s">
        <v>157</v>
      </c>
      <c r="C7" s="40">
        <v>4.1523274999999998E-2</v>
      </c>
      <c r="D7" s="40">
        <v>0.21819903300000001</v>
      </c>
      <c r="E7" s="40">
        <v>0.36512553278992005</v>
      </c>
      <c r="F7" s="40">
        <v>0.11598598406272999</v>
      </c>
      <c r="G7" s="40">
        <v>0.28558010736624995</v>
      </c>
      <c r="H7" s="40"/>
      <c r="I7" s="40"/>
      <c r="J7" s="40"/>
      <c r="K7" s="40"/>
      <c r="L7" s="40"/>
      <c r="M7" s="40"/>
      <c r="N7" s="40"/>
    </row>
    <row r="8" spans="2:14" x14ac:dyDescent="0.25">
      <c r="B8" s="1" t="s">
        <v>171</v>
      </c>
      <c r="C8" s="40">
        <v>0</v>
      </c>
      <c r="D8" s="40">
        <v>0</v>
      </c>
      <c r="E8" s="40">
        <v>0</v>
      </c>
      <c r="F8" s="40">
        <v>0</v>
      </c>
      <c r="G8" s="40">
        <v>0</v>
      </c>
      <c r="H8" s="40"/>
      <c r="I8" s="40"/>
      <c r="J8" s="40"/>
      <c r="K8" s="40"/>
      <c r="L8" s="40"/>
      <c r="M8" s="40"/>
      <c r="N8" s="40"/>
    </row>
    <row r="9" spans="2:14" x14ac:dyDescent="0.25">
      <c r="B9" s="1" t="s">
        <v>158</v>
      </c>
      <c r="C9" s="40">
        <v>0</v>
      </c>
      <c r="D9" s="40">
        <v>0</v>
      </c>
      <c r="E9" s="40">
        <v>0</v>
      </c>
      <c r="F9" s="40">
        <v>0</v>
      </c>
      <c r="G9" s="40">
        <v>0</v>
      </c>
      <c r="H9" s="40"/>
      <c r="I9" s="40"/>
      <c r="J9" s="40"/>
      <c r="K9" s="40"/>
      <c r="L9" s="40"/>
      <c r="M9" s="40"/>
      <c r="N9" s="40"/>
    </row>
    <row r="12" spans="2:14" x14ac:dyDescent="0.25">
      <c r="B12" s="2" t="s">
        <v>93</v>
      </c>
      <c r="C12" s="3">
        <v>43220</v>
      </c>
      <c r="D12" s="3">
        <v>43251</v>
      </c>
      <c r="E12" s="3">
        <v>43281</v>
      </c>
      <c r="F12" s="3">
        <v>43312</v>
      </c>
      <c r="G12" s="3">
        <v>43343</v>
      </c>
      <c r="H12" s="3">
        <v>43373</v>
      </c>
      <c r="I12" s="3">
        <v>43404</v>
      </c>
      <c r="J12" s="3">
        <v>43434</v>
      </c>
      <c r="K12" s="3">
        <v>43465</v>
      </c>
      <c r="L12" s="3">
        <v>43496</v>
      </c>
      <c r="M12" s="3">
        <v>43524</v>
      </c>
      <c r="N12" s="3">
        <v>43555</v>
      </c>
    </row>
    <row r="13" spans="2:14" x14ac:dyDescent="0.25">
      <c r="B13" s="1" t="s">
        <v>153</v>
      </c>
      <c r="C13" s="15">
        <v>104650.30700000002</v>
      </c>
      <c r="D13" s="15">
        <v>86343.331999999995</v>
      </c>
      <c r="E13" s="15">
        <v>46448.119999999995</v>
      </c>
      <c r="F13" s="15">
        <v>89197.719999999987</v>
      </c>
      <c r="G13" s="15">
        <v>69832.285000000003</v>
      </c>
      <c r="H13" s="15"/>
      <c r="I13" s="15"/>
      <c r="J13" s="15"/>
      <c r="K13" s="15"/>
      <c r="L13" s="15"/>
      <c r="M13" s="15"/>
      <c r="N13" s="15"/>
    </row>
    <row r="14" spans="2:14" x14ac:dyDescent="0.25">
      <c r="B14" s="1" t="s">
        <v>155</v>
      </c>
      <c r="C14" s="15">
        <v>189987.66199999998</v>
      </c>
      <c r="D14" s="15">
        <v>228193.45799999996</v>
      </c>
      <c r="E14" s="15">
        <v>356745.61799999996</v>
      </c>
      <c r="F14" s="15">
        <v>370512.647</v>
      </c>
      <c r="G14" s="15">
        <v>310911.84499999997</v>
      </c>
      <c r="H14" s="15"/>
      <c r="I14" s="15"/>
      <c r="J14" s="15"/>
      <c r="K14" s="15"/>
      <c r="L14" s="15"/>
      <c r="M14" s="15"/>
      <c r="N14" s="15"/>
    </row>
    <row r="15" spans="2:14" x14ac:dyDescent="0.25">
      <c r="B15" s="1" t="s">
        <v>156</v>
      </c>
      <c r="C15" s="15">
        <v>343</v>
      </c>
      <c r="D15" s="15">
        <v>700</v>
      </c>
      <c r="E15" s="15">
        <v>2719.5</v>
      </c>
      <c r="F15" s="15">
        <v>1813</v>
      </c>
      <c r="G15" s="15">
        <v>5963</v>
      </c>
      <c r="H15" s="15"/>
      <c r="I15" s="15"/>
      <c r="J15" s="15"/>
      <c r="K15" s="15"/>
      <c r="L15" s="15"/>
      <c r="M15" s="15"/>
      <c r="N15" s="15"/>
    </row>
    <row r="16" spans="2:14" x14ac:dyDescent="0.25">
      <c r="B16" s="1" t="s">
        <v>43</v>
      </c>
      <c r="C16" s="15">
        <v>0</v>
      </c>
      <c r="D16" s="15">
        <v>0</v>
      </c>
      <c r="E16" s="15">
        <v>0</v>
      </c>
      <c r="F16" s="15">
        <v>0</v>
      </c>
      <c r="G16" s="15">
        <v>0</v>
      </c>
      <c r="H16" s="15"/>
      <c r="I16" s="15"/>
      <c r="J16" s="15"/>
      <c r="K16" s="15"/>
      <c r="L16" s="15"/>
      <c r="M16" s="15"/>
      <c r="N16" s="15"/>
    </row>
    <row r="17" spans="2:14" x14ac:dyDescent="0.25">
      <c r="B17" s="1" t="s">
        <v>157</v>
      </c>
      <c r="C17" s="15">
        <v>1263</v>
      </c>
      <c r="D17" s="15">
        <v>0</v>
      </c>
      <c r="E17" s="15">
        <v>14392.5</v>
      </c>
      <c r="F17" s="15">
        <v>5609</v>
      </c>
      <c r="G17" s="15">
        <v>13791</v>
      </c>
      <c r="H17" s="15"/>
      <c r="I17" s="15"/>
      <c r="J17" s="15"/>
      <c r="K17" s="15"/>
      <c r="L17" s="15"/>
      <c r="M17" s="15"/>
      <c r="N17" s="15"/>
    </row>
    <row r="18" spans="2:14" x14ac:dyDescent="0.25">
      <c r="B18" s="1" t="s">
        <v>171</v>
      </c>
      <c r="C18" s="15">
        <v>0</v>
      </c>
      <c r="D18" s="15">
        <v>0</v>
      </c>
      <c r="E18" s="15">
        <v>0</v>
      </c>
      <c r="F18" s="15">
        <v>0</v>
      </c>
      <c r="G18" s="15">
        <v>0</v>
      </c>
      <c r="H18" s="15"/>
      <c r="I18" s="15"/>
      <c r="J18" s="15"/>
      <c r="K18" s="15"/>
      <c r="L18" s="15"/>
      <c r="M18" s="15"/>
      <c r="N18" s="15"/>
    </row>
    <row r="19" spans="2:14" x14ac:dyDescent="0.25">
      <c r="B19" s="1" t="s">
        <v>158</v>
      </c>
      <c r="C19" s="15">
        <v>0</v>
      </c>
      <c r="D19" s="15">
        <v>0</v>
      </c>
      <c r="E19" s="15">
        <v>293.54500000000002</v>
      </c>
      <c r="F19" s="15">
        <v>185.96</v>
      </c>
      <c r="G19" s="15">
        <v>0</v>
      </c>
      <c r="H19" s="15"/>
      <c r="I19" s="15"/>
      <c r="J19" s="15"/>
      <c r="K19" s="15"/>
      <c r="L19" s="15"/>
      <c r="M19" s="15"/>
      <c r="N19" s="15"/>
    </row>
    <row r="20" spans="2:14" x14ac:dyDescent="0.25">
      <c r="C20" s="8"/>
    </row>
    <row r="21" spans="2:14" x14ac:dyDescent="0.25">
      <c r="C21" s="8"/>
      <c r="D21" s="26"/>
    </row>
    <row r="22" spans="2:14" x14ac:dyDescent="0.25">
      <c r="C22" s="8"/>
      <c r="D22" s="26"/>
    </row>
    <row r="23" spans="2:14" x14ac:dyDescent="0.25">
      <c r="B23" s="26"/>
      <c r="C23" s="8"/>
      <c r="D23" s="26"/>
    </row>
    <row r="24" spans="2:14" x14ac:dyDescent="0.25">
      <c r="C24" s="8"/>
      <c r="D24" s="26"/>
    </row>
    <row r="25" spans="2:14" x14ac:dyDescent="0.25">
      <c r="C25" s="8"/>
      <c r="D25" s="26"/>
    </row>
    <row r="26" spans="2:14" x14ac:dyDescent="0.25">
      <c r="C26" s="8"/>
      <c r="D26" s="26"/>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Jon McDonald</cp:lastModifiedBy>
  <dcterms:created xsi:type="dcterms:W3CDTF">2018-05-15T13:35:38Z</dcterms:created>
  <dcterms:modified xsi:type="dcterms:W3CDTF">2018-10-02T08:34:32Z</dcterms:modified>
</cp:coreProperties>
</file>