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omments3.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5.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charts/chart33.xml" ContentType="application/vnd.openxmlformats-officedocument.drawingml.chart+xml"/>
  <Override PartName="/xl/drawings/drawing18.xml" ContentType="application/vnd.openxmlformats-officedocument.drawing+xml"/>
  <Override PartName="/xl/comments4.xml" ContentType="application/vnd.openxmlformats-officedocument.spreadsheetml.comments+xml"/>
  <Override PartName="/xl/charts/chart34.xml" ContentType="application/vnd.openxmlformats-officedocument.drawingml.chart+xml"/>
  <Override PartName="/xl/drawings/drawing19.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85" windowWidth="10605" windowHeight="6720" tabRatio="774" activeTab="1"/>
  </bookViews>
  <sheets>
    <sheet name="Main" sheetId="26" r:id="rId1"/>
    <sheet name="Overall cost" sheetId="1" r:id="rId2"/>
    <sheet name="Total categories" sheetId="21" r:id="rId3"/>
    <sheet name="BM total" sheetId="22" r:id="rId4"/>
    <sheet name="AS Total" sheetId="4"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#REF!</definedName>
    <definedName name="EXP_CST_DR">#REF!</definedName>
    <definedName name="FC_Data_Location">'[1]Updating The BSIS ROP'!$C$27</definedName>
    <definedName name="File_Drive">#REF!</definedName>
    <definedName name="File_Name">#REF!</definedName>
    <definedName name="file_per">#REF!</definedName>
    <definedName name="Forecast_Date">[4]Data_Import_Forecast!$C$10:$C$739</definedName>
    <definedName name="Forecast_Month">[4]Data_Import_Forecast!$A$10:$A$739</definedName>
    <definedName name="HH_DATA">#REF!</definedName>
    <definedName name="HH_MWH_DATA">#REF!</definedName>
    <definedName name="IBMC_PATH">'[1]ROP Settings'!#REF!</definedName>
    <definedName name="IMP_CST_DR">#REF!</definedName>
    <definedName name="ImpOT_Headers">#REF!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#REF!</definedName>
    <definedName name="Outturn_Eng_Imb">#REF!,#REF!,#REF!</definedName>
    <definedName name="Outturn_Month">#REF!</definedName>
    <definedName name="Outturn_Week">#REF!</definedName>
    <definedName name="OutturnDailyData">#REF!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#REF!</definedName>
    <definedName name="RecalcMinDate">#REF!</definedName>
    <definedName name="Ref_Date_NP">'[1]Updating The BSIS ROP'!$J$3</definedName>
    <definedName name="Report_Month">[4]Settings!$C$5</definedName>
    <definedName name="ReportDate">#REF!</definedName>
    <definedName name="ReportDateTo">#REF!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#REF!</definedName>
    <definedName name="Start_Date">[1]Control!$J$3</definedName>
    <definedName name="SummaryComment">#REF!</definedName>
    <definedName name="SummaryDetail">#REF!</definedName>
    <definedName name="SummaryHeading">#REF!</definedName>
    <definedName name="SummaryMain">#REF!</definedName>
    <definedName name="Sumtable">'[5]Summary Table'!$B$3:$L$18</definedName>
    <definedName name="TemplateName">#REF!</definedName>
    <definedName name="TemplatePath">#REF!</definedName>
    <definedName name="TemplatePathName">#REF!</definedName>
    <definedName name="Total_Wind_Value">[4]Settings!$C$23</definedName>
    <definedName name="VarianceChart">#REF!</definedName>
  </definedNames>
  <calcPr calcId="145621"/>
</workbook>
</file>

<file path=xl/calcChain.xml><?xml version="1.0" encoding="utf-8"?>
<calcChain xmlns="http://schemas.openxmlformats.org/spreadsheetml/2006/main">
  <c r="K38" i="15" l="1"/>
  <c r="L38" i="15"/>
  <c r="M38" i="15"/>
  <c r="N38" i="15"/>
  <c r="K39" i="15"/>
  <c r="L39" i="15"/>
  <c r="M39" i="15"/>
  <c r="N39" i="15"/>
  <c r="K40" i="15"/>
  <c r="L40" i="15"/>
  <c r="M40" i="15"/>
  <c r="N40" i="15"/>
  <c r="K41" i="15"/>
  <c r="L41" i="15"/>
  <c r="M41" i="15"/>
  <c r="N41" i="15"/>
  <c r="K42" i="15"/>
  <c r="L42" i="15"/>
  <c r="M42" i="15"/>
  <c r="N42" i="15"/>
  <c r="K43" i="15"/>
  <c r="L43" i="15"/>
  <c r="M43" i="15"/>
  <c r="N43" i="15"/>
  <c r="K44" i="15"/>
  <c r="L44" i="15"/>
  <c r="M44" i="15"/>
  <c r="N44" i="15"/>
  <c r="K45" i="15"/>
  <c r="L45" i="15"/>
  <c r="M45" i="15"/>
  <c r="N45" i="15"/>
  <c r="K46" i="15"/>
  <c r="L46" i="15"/>
  <c r="M46" i="15"/>
  <c r="N46" i="15"/>
  <c r="L37" i="15"/>
  <c r="M37" i="15"/>
  <c r="N37" i="15"/>
  <c r="L33" i="15"/>
  <c r="M33" i="15"/>
  <c r="N33" i="15"/>
  <c r="O33" i="15"/>
  <c r="P33" i="15"/>
  <c r="Q33" i="15"/>
  <c r="R33" i="15"/>
  <c r="S33" i="15"/>
  <c r="T33" i="15"/>
  <c r="U33" i="15"/>
  <c r="V33" i="15"/>
  <c r="W33" i="15"/>
  <c r="X33" i="15"/>
  <c r="Y33" i="15"/>
  <c r="Z33" i="15"/>
  <c r="AA33" i="15"/>
  <c r="AB33" i="15"/>
  <c r="AC33" i="15"/>
  <c r="AD33" i="15"/>
  <c r="AE33" i="15"/>
  <c r="AF33" i="15"/>
  <c r="AG33" i="15"/>
  <c r="AH33" i="15"/>
  <c r="AI33" i="15"/>
  <c r="AJ33" i="15"/>
  <c r="AK33" i="15"/>
  <c r="AL33" i="15"/>
  <c r="F5" i="5" l="1"/>
  <c r="D11" i="7" l="1"/>
  <c r="E11" i="7"/>
  <c r="F11" i="7"/>
  <c r="B13" i="7" s="1"/>
  <c r="G11" i="7"/>
  <c r="H11" i="7"/>
  <c r="I11" i="7"/>
  <c r="J11" i="7"/>
  <c r="K11" i="7"/>
  <c r="L11" i="7"/>
  <c r="M11" i="7"/>
  <c r="N11" i="7"/>
  <c r="C11" i="7"/>
  <c r="D15" i="16" l="1"/>
  <c r="E15" i="16"/>
  <c r="F15" i="16"/>
  <c r="G15" i="16"/>
  <c r="H15" i="16"/>
  <c r="I15" i="16"/>
  <c r="J15" i="16"/>
  <c r="K15" i="16"/>
  <c r="L15" i="16"/>
  <c r="M15" i="16"/>
  <c r="N15" i="16"/>
  <c r="C15" i="16"/>
  <c r="F11" i="14"/>
  <c r="G11" i="14"/>
  <c r="H11" i="14"/>
  <c r="I11" i="14"/>
  <c r="J11" i="14"/>
  <c r="K11" i="14"/>
  <c r="L11" i="14"/>
  <c r="M11" i="14"/>
  <c r="N11" i="14"/>
  <c r="F12" i="14"/>
  <c r="G12" i="14"/>
  <c r="H12" i="14"/>
  <c r="I12" i="14"/>
  <c r="J12" i="14"/>
  <c r="K12" i="14"/>
  <c r="L12" i="14"/>
  <c r="M12" i="14"/>
  <c r="N12" i="14"/>
  <c r="F13" i="13"/>
  <c r="G13" i="13"/>
  <c r="H13" i="13"/>
  <c r="I13" i="13"/>
  <c r="J13" i="13"/>
  <c r="K13" i="13"/>
  <c r="L13" i="13"/>
  <c r="M13" i="13"/>
  <c r="N13" i="13"/>
  <c r="C35" i="12"/>
  <c r="F14" i="21"/>
  <c r="G14" i="21"/>
  <c r="H14" i="21"/>
  <c r="I14" i="21"/>
  <c r="J14" i="21"/>
  <c r="K14" i="21"/>
  <c r="L14" i="21"/>
  <c r="M14" i="21"/>
  <c r="N14" i="21"/>
  <c r="B19" i="16" l="1"/>
  <c r="D16" i="11"/>
  <c r="E16" i="11"/>
  <c r="F16" i="11"/>
  <c r="B21" i="11" s="1"/>
  <c r="G16" i="11"/>
  <c r="H16" i="11"/>
  <c r="I16" i="11"/>
  <c r="J16" i="11"/>
  <c r="K16" i="11"/>
  <c r="L16" i="11"/>
  <c r="M16" i="11"/>
  <c r="N16" i="11"/>
  <c r="C16" i="11"/>
  <c r="F9" i="11"/>
  <c r="G9" i="11"/>
  <c r="H9" i="11"/>
  <c r="I9" i="11"/>
  <c r="J9" i="11"/>
  <c r="K9" i="11"/>
  <c r="L9" i="11"/>
  <c r="M9" i="11"/>
  <c r="N9" i="11"/>
  <c r="F10" i="11"/>
  <c r="G10" i="11"/>
  <c r="H10" i="11"/>
  <c r="I10" i="11"/>
  <c r="J10" i="11"/>
  <c r="K10" i="11"/>
  <c r="L10" i="11"/>
  <c r="M10" i="11"/>
  <c r="N10" i="11"/>
  <c r="F11" i="11"/>
  <c r="G11" i="11"/>
  <c r="H11" i="11"/>
  <c r="I11" i="11"/>
  <c r="J11" i="11"/>
  <c r="K11" i="11"/>
  <c r="L11" i="11"/>
  <c r="M11" i="11"/>
  <c r="N11" i="11"/>
  <c r="H1" i="26"/>
  <c r="I33" i="15"/>
  <c r="J33" i="15"/>
  <c r="K33" i="15"/>
  <c r="I37" i="15"/>
  <c r="J37" i="15"/>
  <c r="K37" i="15"/>
  <c r="I38" i="15"/>
  <c r="J38" i="15"/>
  <c r="I39" i="15"/>
  <c r="J39" i="15"/>
  <c r="I40" i="15"/>
  <c r="J40" i="15"/>
  <c r="I41" i="15"/>
  <c r="J41" i="15"/>
  <c r="I42" i="15"/>
  <c r="J42" i="15"/>
  <c r="I43" i="15"/>
  <c r="J43" i="15"/>
  <c r="I44" i="15"/>
  <c r="J44" i="15"/>
  <c r="I45" i="15"/>
  <c r="J45" i="15"/>
  <c r="I46" i="15"/>
  <c r="J46" i="15"/>
  <c r="E13" i="13" l="1"/>
  <c r="C13" i="13"/>
  <c r="D13" i="13" l="1"/>
  <c r="E11" i="14" l="1"/>
  <c r="E11" i="11"/>
  <c r="N1" i="7"/>
  <c r="M1" i="7"/>
  <c r="L1" i="7"/>
  <c r="K1" i="7"/>
  <c r="J1" i="7"/>
  <c r="I1" i="7"/>
  <c r="H1" i="7"/>
  <c r="G1" i="7"/>
  <c r="F1" i="7"/>
  <c r="E1" i="7"/>
  <c r="D1" i="7"/>
  <c r="C1" i="7"/>
  <c r="D1" i="22"/>
  <c r="E1" i="22"/>
  <c r="F1" i="22"/>
  <c r="G1" i="22"/>
  <c r="H1" i="22"/>
  <c r="I1" i="22"/>
  <c r="J1" i="22"/>
  <c r="K1" i="22"/>
  <c r="L1" i="22"/>
  <c r="M1" i="22"/>
  <c r="N1" i="22"/>
  <c r="C1" i="22"/>
  <c r="E10" i="11" l="1"/>
  <c r="E9" i="11"/>
  <c r="C11" i="14"/>
  <c r="C12" i="14"/>
  <c r="D9" i="11"/>
  <c r="D10" i="11"/>
  <c r="C11" i="11"/>
  <c r="D11" i="11"/>
  <c r="D11" i="14"/>
  <c r="E12" i="14"/>
  <c r="C10" i="11"/>
  <c r="C9" i="11"/>
  <c r="D12" i="14"/>
  <c r="C14" i="21" l="1"/>
  <c r="D14" i="21"/>
  <c r="E14" i="21"/>
  <c r="E5" i="5"/>
  <c r="P3" i="5" s="1"/>
  <c r="B42" i="4" l="1"/>
  <c r="B34" i="6"/>
  <c r="B54" i="12"/>
  <c r="E2" i="26" l="1"/>
  <c r="C32" i="21" l="1"/>
  <c r="C36" i="21"/>
  <c r="C40" i="21"/>
  <c r="C35" i="21"/>
  <c r="C39" i="21"/>
  <c r="C25" i="14"/>
  <c r="C33" i="21"/>
  <c r="C37" i="21"/>
  <c r="C41" i="21"/>
  <c r="C24" i="14"/>
  <c r="C34" i="21"/>
  <c r="C38" i="21"/>
  <c r="C31" i="21"/>
  <c r="B20" i="11"/>
  <c r="B19" i="11"/>
  <c r="B18" i="11"/>
  <c r="C17" i="13"/>
  <c r="C1" i="1"/>
  <c r="C9" i="5" l="1"/>
  <c r="D9" i="5"/>
  <c r="C5" i="5"/>
  <c r="D5" i="5"/>
  <c r="E1" i="1" l="1"/>
  <c r="G1" i="1" s="1"/>
  <c r="D1" i="1" l="1"/>
  <c r="F37" i="15" l="1"/>
  <c r="G37" i="15"/>
  <c r="H37" i="15"/>
  <c r="F38" i="15"/>
  <c r="G38" i="15"/>
  <c r="H38" i="15"/>
  <c r="F39" i="15"/>
  <c r="G39" i="15"/>
  <c r="H39" i="15"/>
  <c r="F40" i="15"/>
  <c r="G40" i="15"/>
  <c r="H40" i="15"/>
  <c r="F41" i="15"/>
  <c r="G41" i="15"/>
  <c r="H41" i="15"/>
  <c r="F42" i="15"/>
  <c r="G42" i="15"/>
  <c r="H42" i="15"/>
  <c r="F43" i="15"/>
  <c r="G43" i="15"/>
  <c r="H43" i="15"/>
  <c r="F44" i="15"/>
  <c r="G44" i="15"/>
  <c r="H44" i="15"/>
  <c r="F45" i="15"/>
  <c r="G45" i="15"/>
  <c r="H45" i="15"/>
  <c r="F46" i="15"/>
  <c r="G46" i="15"/>
  <c r="H46" i="15"/>
  <c r="F33" i="15"/>
  <c r="G33" i="15"/>
  <c r="H33" i="15"/>
  <c r="D33" i="15" l="1"/>
  <c r="E33" i="15"/>
  <c r="C33" i="15"/>
  <c r="C38" i="15" l="1"/>
  <c r="D38" i="15"/>
  <c r="E38" i="15"/>
  <c r="C39" i="15"/>
  <c r="D39" i="15"/>
  <c r="E39" i="15"/>
  <c r="C40" i="15"/>
  <c r="D40" i="15"/>
  <c r="E40" i="15"/>
  <c r="C41" i="15"/>
  <c r="D41" i="15"/>
  <c r="E41" i="15"/>
  <c r="C42" i="15"/>
  <c r="D42" i="15"/>
  <c r="E42" i="15"/>
  <c r="C43" i="15"/>
  <c r="D43" i="15"/>
  <c r="E43" i="15"/>
  <c r="C44" i="15"/>
  <c r="D44" i="15"/>
  <c r="E44" i="15"/>
  <c r="C45" i="15"/>
  <c r="D45" i="15"/>
  <c r="E45" i="15"/>
  <c r="C46" i="15"/>
  <c r="D46" i="15"/>
  <c r="E46" i="15"/>
  <c r="D37" i="15"/>
  <c r="E37" i="15"/>
  <c r="C37" i="15"/>
</calcChain>
</file>

<file path=xl/comments1.xml><?xml version="1.0" encoding="utf-8"?>
<comments xmlns="http://schemas.openxmlformats.org/spreadsheetml/2006/main">
  <authors>
    <author>Jon McDonald</author>
  </authors>
  <commentList>
    <comment ref="J5" authorId="0">
      <text>
        <r>
          <rPr>
            <b/>
            <sz val="9"/>
            <color indexed="81"/>
            <rFont val="Tahoma"/>
            <family val="2"/>
          </rPr>
          <t>Jon McDonald:</t>
        </r>
        <r>
          <rPr>
            <sz val="9"/>
            <color indexed="81"/>
            <rFont val="Tahoma"/>
            <family val="2"/>
          </rPr>
          <t xml:space="preserve">
change required:
do not use ASROP - only update from sent-to-finance and MBSS file
</t>
        </r>
      </text>
    </comment>
  </commentList>
</comments>
</file>

<file path=xl/comments2.xml><?xml version="1.0" encoding="utf-8"?>
<comments xmlns="http://schemas.openxmlformats.org/spreadsheetml/2006/main">
  <authors>
    <author>Cristian Ebau</author>
  </authors>
  <commentList>
    <comment ref="B25" authorId="0">
      <text>
        <r>
          <rPr>
            <b/>
            <sz val="9"/>
            <color indexed="81"/>
            <rFont val="Tahoma"/>
            <family val="2"/>
          </rPr>
          <t>Cristian Ebau:</t>
        </r>
        <r>
          <rPr>
            <sz val="9"/>
            <color indexed="81"/>
            <rFont val="Tahoma"/>
            <family val="2"/>
          </rPr>
          <t xml:space="preserve">
Check the formatting for this diagram</t>
        </r>
      </text>
    </comment>
  </commentList>
</comments>
</file>

<file path=xl/comments3.xml><?xml version="1.0" encoding="utf-8"?>
<comments xmlns="http://schemas.openxmlformats.org/spreadsheetml/2006/main">
  <authors>
    <author>Cristian Ebau</author>
  </authors>
  <commentList>
    <comment ref="A3" authorId="0">
      <text>
        <r>
          <rPr>
            <b/>
            <sz val="9"/>
            <color indexed="81"/>
            <rFont val="Tahoma"/>
            <family val="2"/>
          </rPr>
          <t>Cristian Ebau:</t>
        </r>
        <r>
          <rPr>
            <sz val="9"/>
            <color indexed="81"/>
            <rFont val="Tahoma"/>
            <family val="2"/>
          </rPr>
          <t xml:space="preserve">
this come from the ROP Outturn Daily tab. "Standing Reserve"</t>
        </r>
      </text>
    </comment>
    <comment ref="A4" authorId="0">
      <text>
        <r>
          <rPr>
            <b/>
            <sz val="9"/>
            <color indexed="81"/>
            <rFont val="Tahoma"/>
            <family val="2"/>
          </rPr>
          <t>Cristian Ebau:</t>
        </r>
        <r>
          <rPr>
            <sz val="9"/>
            <color indexed="81"/>
            <rFont val="Tahoma"/>
            <family val="2"/>
          </rPr>
          <t xml:space="preserve">
also these AS figure are in the ROP</t>
        </r>
      </text>
    </comment>
    <comment ref="A13" authorId="0">
      <text>
        <r>
          <rPr>
            <b/>
            <sz val="9"/>
            <color indexed="81"/>
            <rFont val="Tahoma"/>
            <family val="2"/>
          </rPr>
          <t>Cristian Ebau:</t>
        </r>
        <r>
          <rPr>
            <sz val="9"/>
            <color indexed="81"/>
            <rFont val="Tahoma"/>
            <family val="2"/>
          </rPr>
          <t xml:space="preserve">
these data are from the volume report
</t>
        </r>
      </text>
    </comment>
  </commentList>
</comments>
</file>

<file path=xl/comments4.xml><?xml version="1.0" encoding="utf-8"?>
<comments xmlns="http://schemas.openxmlformats.org/spreadsheetml/2006/main">
  <authors>
    <author>Jon McDonald</author>
  </authors>
  <commentList>
    <comment ref="B29" authorId="0">
      <text>
        <r>
          <rPr>
            <b/>
            <sz val="9"/>
            <color indexed="81"/>
            <rFont val="Tahoma"/>
            <family val="2"/>
          </rPr>
          <t>Jon McDonald:</t>
        </r>
        <r>
          <rPr>
            <sz val="9"/>
            <color indexed="81"/>
            <rFont val="Tahoma"/>
            <family val="2"/>
          </rPr>
          <t xml:space="preserve">
these can be picked up from AS Volumes tab</t>
        </r>
      </text>
    </comment>
  </commentList>
</comments>
</file>

<file path=xl/sharedStrings.xml><?xml version="1.0" encoding="utf-8"?>
<sst xmlns="http://schemas.openxmlformats.org/spreadsheetml/2006/main" count="360" uniqueCount="188">
  <si>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</si>
  <si>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</si>
  <si>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</si>
  <si>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</si>
  <si>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</si>
  <si>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</si>
  <si>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</si>
  <si>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</si>
  <si>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</si>
  <si>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</si>
  <si>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</si>
  <si>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</si>
  <si>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</si>
  <si>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</si>
  <si>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</si>
  <si>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</si>
  <si>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</si>
  <si>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</si>
  <si>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</si>
  <si>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</si>
  <si>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</si>
  <si>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</si>
  <si>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</si>
  <si>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</si>
  <si>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</si>
  <si>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Constaints</t>
  </si>
  <si>
    <t>SO-SO Ramping</t>
  </si>
  <si>
    <t>SO-SO Invoked by External Parties</t>
  </si>
  <si>
    <t>BM - Response</t>
  </si>
  <si>
    <t>BM - Fast Reserves</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</si>
  <si>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</si>
  <si>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</si>
  <si>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</si>
  <si>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</si>
  <si>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</si>
  <si>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</si>
  <si>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</si>
  <si>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</si>
  <si>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</si>
  <si>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</si>
  <si>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</si>
  <si>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</si>
  <si>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</si>
  <si>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</si>
  <si>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</si>
  <si>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</si>
  <si>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</si>
  <si>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</si>
  <si>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</si>
  <si>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</si>
  <si>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</si>
  <si>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</si>
  <si>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</si>
  <si>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</si>
  <si>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</si>
  <si>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</si>
  <si>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</si>
  <si>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</si>
  <si>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</si>
  <si>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</si>
  <si>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</si>
  <si>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</si>
  <si>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</si>
  <si>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</si>
  <si>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</si>
  <si>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</si>
  <si>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</si>
  <si>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</si>
  <si>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</si>
  <si>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</si>
  <si>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</si>
  <si>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</si>
  <si>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</si>
  <si>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</si>
  <si>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</si>
  <si>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</si>
  <si>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</si>
  <si>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</si>
  <si>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</si>
  <si>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</si>
  <si>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</si>
  <si>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</si>
  <si>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</si>
  <si>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</si>
  <si>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</si>
  <si>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</si>
  <si>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</si>
  <si>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</si>
  <si>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</si>
  <si>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</si>
  <si>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</si>
  <si>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</si>
  <si>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</si>
  <si>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</si>
  <si>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Test (Commerical)</t>
  </si>
  <si>
    <t>BM  Black Start Availability (Commercial)</t>
  </si>
  <si>
    <t>Interconnector Black Start Availability (Commercial)</t>
  </si>
  <si>
    <t>BM Black Start Capital Contributions (Commerical)</t>
  </si>
  <si>
    <t>BM Black Start Other (Commerical)</t>
  </si>
  <si>
    <t>BM Demand Turn Up (Commercial)</t>
  </si>
  <si>
    <t>BM Warming (Commercial)</t>
  </si>
  <si>
    <t>NBM Demand Turn Up (Commerical)</t>
  </si>
  <si>
    <t>BM Power Potential (Commercial)</t>
  </si>
  <si>
    <t>Hydro Rapid Start And GT Fast Start Utilisation (Commercial)</t>
  </si>
  <si>
    <t>Hydro Optional Spin Pump (Commercial)</t>
  </si>
  <si>
    <t>BM GT Fast Start Availability (Commerial)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</si>
  <si>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</si>
  <si>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</si>
  <si>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</si>
  <si>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</si>
  <si>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</si>
  <si>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</si>
  <si>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</si>
  <si>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</si>
  <si>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</si>
  <si>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</si>
  <si>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</si>
  <si>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</si>
  <si>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</si>
  <si>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</si>
  <si>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</si>
  <si>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</si>
  <si>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</si>
  <si>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</si>
  <si>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Holding volumes</t>
  </si>
  <si>
    <t>P</t>
  </si>
  <si>
    <t>S</t>
  </si>
  <si>
    <t>H</t>
  </si>
  <si>
    <t>Holding volumes (TWh)</t>
  </si>
  <si>
    <t>Volume MWh</t>
  </si>
  <si>
    <t>Cost £ million</t>
  </si>
  <si>
    <t>Buy Volume</t>
  </si>
  <si>
    <t>Sell Volume</t>
  </si>
  <si>
    <t>BM Reactive Utilisation (Commercial)</t>
  </si>
  <si>
    <t>Power Potential (Commercial)</t>
  </si>
  <si>
    <t>AS - Minor Components</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</si>
  <si>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</si>
  <si>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</si>
  <si>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</si>
  <si>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</si>
  <si>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</si>
  <si>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</si>
  <si>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</si>
  <si>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</si>
  <si>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</si>
  <si>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</si>
  <si>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</si>
  <si>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</si>
  <si>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</si>
  <si>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AS-BM Syncronous Compensation ( Commerical)</t>
  </si>
  <si>
    <t>Non-Delivery &amp; Reconciliation</t>
  </si>
  <si>
    <t>Report Month</t>
  </si>
  <si>
    <t>Fast Reserve</t>
  </si>
  <si>
    <t>Operating Reserve</t>
  </si>
  <si>
    <t xml:space="preserve">Balancing Cost </t>
  </si>
  <si>
    <t>Other Reserve</t>
  </si>
  <si>
    <t>Non Delivery</t>
  </si>
  <si>
    <t>Negative Reserve</t>
  </si>
  <si>
    <t>Enter Reporting month:</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</si>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</sst>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76" formatCode="_(* #,##0.00_);_(* \(#,##0.00\);_(* &quot;-&quot;??_);_(@_)"/>
    <numFmt numFmtId="177" formatCode="_-[$£-809]* #,##0.00_-;\-[$£-809]* #,##0.00_-;_-[$£-809]* &quot;-&quot;??_-;_-@_-"/>
    <numFmt numFmtId="178" formatCode="#,##0.00;[Red]\(#,##0.00\)\ "/>
  </numFmts>
  <fonts count="61" x14ac:knownFonts="1">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s>
  <fills count="6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76" fontId="4" fillId="0" borderId="0" applyFont="0" applyFill="0" applyBorder="0" applyAlignment="0" applyProtection="0"/>
  </cellStyleXfs>
  <cellXfs count="80">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3" fontId="5" fillId="3" borderId="1" xfId="0" applyNumberFormat="1" applyFont="1" applyFill="1" applyBorder="1" applyAlignment="1">
      <alignment wrapText="1"/>
    </xf>
    <xf numFmtId="0" fontId="5" fillId="0" borderId="1" xfId="0" applyFont="1" applyBorder="1" applyAlignment="1"/>
    <xf numFmtId="3" fontId="5" fillId="0" borderId="1" xfId="0" applyNumberFormat="1" applyFont="1" applyBorder="1" applyAlignment="1">
      <alignment wrapText="1"/>
    </xf>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2" fontId="3" fillId="3" borderId="1" xfId="0" applyNumberFormat="1" applyFont="1" applyFill="1" applyBorder="1"/>
    <xf numFmtId="3" fontId="5" fillId="0" borderId="1" xfId="0" applyNumberFormat="1" applyFont="1" applyBorder="1"/>
    <xf numFmtId="3" fontId="5" fillId="0" borderId="1" xfId="0" applyNumberFormat="1" applyFont="1" applyBorder="1" applyAlignment="1">
      <alignment horizontal="center"/>
    </xf>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4" fontId="0" fillId="0" borderId="0" xfId="0" applyNumberFormat="1"/>
    <xf numFmtId="2" fontId="0" fillId="0" borderId="0" xfId="0" applyNumberFormat="1" applyFill="1"/>
    <xf numFmtId="0" fontId="0" fillId="0" borderId="0" xfId="0" applyAlignment="1">
      <alignment wrapText="1"/>
    </xf>
    <xf numFmtId="3" fontId="0" fillId="0" borderId="1" xfId="0" applyNumberFormat="1" applyBorder="1" applyAlignment="1">
      <alignment wrapText="1"/>
    </xf>
    <xf numFmtId="3" fontId="0" fillId="3" borderId="1" xfId="0" applyNumberFormat="1" applyFill="1" applyBorder="1"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59"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77"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8"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0" borderId="1" xfId="0" applyNumberFormat="1" applyBorder="1" applyAlignment="1">
      <alignment wrapText="1"/>
    </xf>
    <xf numFmtId="3" fontId="0" fillId="0" borderId="1" xfId="0" applyNumberFormat="1" applyBorder="1" applyAlignment="1">
      <alignment wrapText="1"/>
    </xf>
    <xf numFmtId="3" fontId="0" fillId="0" borderId="1" xfId="0" applyNumberFormat="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cellXfs>
  <cellStyles count="2087">
    <cellStyle name="20% - Accent1 2" xfId="4"/>
    <cellStyle name="20% - Accent1 3" xfId="95"/>
    <cellStyle name="20% - Accent1 3 2" xfId="132"/>
    <cellStyle name="20% - Accent1 3 2 2" xfId="237"/>
    <cellStyle name="20% - Accent1 3 2 2 2" xfId="360"/>
    <cellStyle name="20% - Accent1 3 2 2 2 2" xfId="596"/>
    <cellStyle name="20% - Accent1 3 2 2 2 2 2" xfId="1117"/>
    <cellStyle name="20% - Accent1 3 2 2 2 2 2 2" xfId="2067"/>
    <cellStyle name="20% - Accent1 3 2 2 2 2 3" xfId="1592"/>
    <cellStyle name="20% - Accent1 3 2 2 2 3" xfId="881"/>
    <cellStyle name="20% - Accent1 3 2 2 2 3 2" xfId="1831"/>
    <cellStyle name="20% - Accent1 3 2 2 2 4" xfId="1356"/>
    <cellStyle name="20% - Accent1 3 2 2 3" xfId="478"/>
    <cellStyle name="20% - Accent1 3 2 2 3 2" xfId="999"/>
    <cellStyle name="20% - Accent1 3 2 2 3 2 2" xfId="1949"/>
    <cellStyle name="20% - Accent1 3 2 2 3 3" xfId="1474"/>
    <cellStyle name="20% - Accent1 3 2 2 4" xfId="763"/>
    <cellStyle name="20% - Accent1 3 2 2 4 2" xfId="1713"/>
    <cellStyle name="20% - Accent1 3 2 2 5" xfId="1238"/>
    <cellStyle name="20% - Accent1 3 2 3" xfId="303"/>
    <cellStyle name="20% - Accent1 3 2 3 2" xfId="539"/>
    <cellStyle name="20% - Accent1 3 2 3 2 2" xfId="1060"/>
    <cellStyle name="20% - Accent1 3 2 3 2 2 2" xfId="2010"/>
    <cellStyle name="20% - Accent1 3 2 3 2 3" xfId="1535"/>
    <cellStyle name="20% - Accent1 3 2 3 3" xfId="824"/>
    <cellStyle name="20% - Accent1 3 2 3 3 2" xfId="1774"/>
    <cellStyle name="20% - Accent1 3 2 3 4" xfId="1299"/>
    <cellStyle name="20% - Accent1 3 2 4" xfId="421"/>
    <cellStyle name="20% - Accent1 3 2 4 2" xfId="942"/>
    <cellStyle name="20% - Accent1 3 2 4 2 2" xfId="1892"/>
    <cellStyle name="20% - Accent1 3 2 4 3" xfId="1417"/>
    <cellStyle name="20% - Accent1 3 2 5" xfId="706"/>
    <cellStyle name="20% - Accent1 3 2 5 2" xfId="1656"/>
    <cellStyle name="20% - Accent1 3 2 6" xfId="1181"/>
    <cellStyle name="20% - Accent1 3 3" xfId="211"/>
    <cellStyle name="20% - Accent1 3 3 2" xfId="334"/>
    <cellStyle name="20% - Accent1 3 3 2 2" xfId="570"/>
    <cellStyle name="20% - Accent1 3 3 2 2 2" xfId="1091"/>
    <cellStyle name="20% - Accent1 3 3 2 2 2 2" xfId="2041"/>
    <cellStyle name="20% - Accent1 3 3 2 2 3" xfId="1566"/>
    <cellStyle name="20% - Accent1 3 3 2 3" xfId="855"/>
    <cellStyle name="20% - Accent1 3 3 2 3 2" xfId="1805"/>
    <cellStyle name="20% - Accent1 3 3 2 4" xfId="1330"/>
    <cellStyle name="20% - Accent1 3 3 3" xfId="452"/>
    <cellStyle name="20% - Accent1 3 3 3 2" xfId="973"/>
    <cellStyle name="20% - Accent1 3 3 3 2 2" xfId="1923"/>
    <cellStyle name="20% - Accent1 3 3 3 3" xfId="1448"/>
    <cellStyle name="20% - Accent1 3 3 4" xfId="737"/>
    <cellStyle name="20% - Accent1 3 3 4 2" xfId="1687"/>
    <cellStyle name="20% - Accent1 3 3 5" xfId="1212"/>
    <cellStyle name="20% - Accent1 3 4" xfId="277"/>
    <cellStyle name="20% - Accent1 3 4 2" xfId="513"/>
    <cellStyle name="20% - Accent1 3 4 2 2" xfId="1034"/>
    <cellStyle name="20% - Accent1 3 4 2 2 2" xfId="1984"/>
    <cellStyle name="20% - Accent1 3 4 2 3" xfId="1509"/>
    <cellStyle name="20% - Accent1 3 4 3" xfId="798"/>
    <cellStyle name="20% - Accent1 3 4 3 2" xfId="1748"/>
    <cellStyle name="20% - Accent1 3 4 4" xfId="1273"/>
    <cellStyle name="20% - Accent1 3 5" xfId="395"/>
    <cellStyle name="20% - Accent1 3 5 2" xfId="916"/>
    <cellStyle name="20% - Accent1 3 5 2 2" xfId="1866"/>
    <cellStyle name="20% - Accent1 3 5 3" xfId="1391"/>
    <cellStyle name="20% - Accent1 3 6" xfId="680"/>
    <cellStyle name="20% - Accent1 3 6 2" xfId="1630"/>
    <cellStyle name="20% - Accent1 3 7" xfId="1155"/>
    <cellStyle name="20% - Accent1 4" xfId="145"/>
    <cellStyle name="20% - Accent1 5" xfId="617"/>
    <cellStyle name="20% - Accent2 2" xfId="5"/>
    <cellStyle name="20% - Accent2 3" xfId="99"/>
    <cellStyle name="20% - Accent2 3 2" xfId="134"/>
    <cellStyle name="20% - Accent2 3 2 2" xfId="239"/>
    <cellStyle name="20% - Accent2 3 2 2 2" xfId="362"/>
    <cellStyle name="20% - Accent2 3 2 2 2 2" xfId="598"/>
    <cellStyle name="20% - Accent2 3 2 2 2 2 2" xfId="1119"/>
    <cellStyle name="20% - Accent2 3 2 2 2 2 2 2" xfId="2069"/>
    <cellStyle name="20% - Accent2 3 2 2 2 2 3" xfId="1594"/>
    <cellStyle name="20% - Accent2 3 2 2 2 3" xfId="883"/>
    <cellStyle name="20% - Accent2 3 2 2 2 3 2" xfId="1833"/>
    <cellStyle name="20% - Accent2 3 2 2 2 4" xfId="1358"/>
    <cellStyle name="20% - Accent2 3 2 2 3" xfId="480"/>
    <cellStyle name="20% - Accent2 3 2 2 3 2" xfId="1001"/>
    <cellStyle name="20% - Accent2 3 2 2 3 2 2" xfId="1951"/>
    <cellStyle name="20% - Accent2 3 2 2 3 3" xfId="1476"/>
    <cellStyle name="20% - Accent2 3 2 2 4" xfId="765"/>
    <cellStyle name="20% - Accent2 3 2 2 4 2" xfId="1715"/>
    <cellStyle name="20% - Accent2 3 2 2 5" xfId="1240"/>
    <cellStyle name="20% - Accent2 3 2 3" xfId="305"/>
    <cellStyle name="20% - Accent2 3 2 3 2" xfId="541"/>
    <cellStyle name="20% - Accent2 3 2 3 2 2" xfId="1062"/>
    <cellStyle name="20% - Accent2 3 2 3 2 2 2" xfId="2012"/>
    <cellStyle name="20% - Accent2 3 2 3 2 3" xfId="1537"/>
    <cellStyle name="20% - Accent2 3 2 3 3" xfId="826"/>
    <cellStyle name="20% - Accent2 3 2 3 3 2" xfId="1776"/>
    <cellStyle name="20% - Accent2 3 2 3 4" xfId="1301"/>
    <cellStyle name="20% - Accent2 3 2 4" xfId="423"/>
    <cellStyle name="20% - Accent2 3 2 4 2" xfId="944"/>
    <cellStyle name="20% - Accent2 3 2 4 2 2" xfId="1894"/>
    <cellStyle name="20% - Accent2 3 2 4 3" xfId="1419"/>
    <cellStyle name="20% - Accent2 3 2 5" xfId="708"/>
    <cellStyle name="20% - Accent2 3 2 5 2" xfId="1658"/>
    <cellStyle name="20% - Accent2 3 2 6" xfId="1183"/>
    <cellStyle name="20% - Accent2 3 3" xfId="213"/>
    <cellStyle name="20% - Accent2 3 3 2" xfId="336"/>
    <cellStyle name="20% - Accent2 3 3 2 2" xfId="572"/>
    <cellStyle name="20% - Accent2 3 3 2 2 2" xfId="1093"/>
    <cellStyle name="20% - Accent2 3 3 2 2 2 2" xfId="2043"/>
    <cellStyle name="20% - Accent2 3 3 2 2 3" xfId="1568"/>
    <cellStyle name="20% - Accent2 3 3 2 3" xfId="857"/>
    <cellStyle name="20% - Accent2 3 3 2 3 2" xfId="1807"/>
    <cellStyle name="20% - Accent2 3 3 2 4" xfId="1332"/>
    <cellStyle name="20% - Accent2 3 3 3" xfId="454"/>
    <cellStyle name="20% - Accent2 3 3 3 2" xfId="975"/>
    <cellStyle name="20% - Accent2 3 3 3 2 2" xfId="1925"/>
    <cellStyle name="20% - Accent2 3 3 3 3" xfId="1450"/>
    <cellStyle name="20% - Accent2 3 3 4" xfId="739"/>
    <cellStyle name="20% - Accent2 3 3 4 2" xfId="1689"/>
    <cellStyle name="20% - Accent2 3 3 5" xfId="1214"/>
    <cellStyle name="20% - Accent2 3 4" xfId="279"/>
    <cellStyle name="20% - Accent2 3 4 2" xfId="515"/>
    <cellStyle name="20% - Accent2 3 4 2 2" xfId="1036"/>
    <cellStyle name="20% - Accent2 3 4 2 2 2" xfId="1986"/>
    <cellStyle name="20% - Accent2 3 4 2 3" xfId="1511"/>
    <cellStyle name="20% - Accent2 3 4 3" xfId="800"/>
    <cellStyle name="20% - Accent2 3 4 3 2" xfId="1750"/>
    <cellStyle name="20% - Accent2 3 4 4" xfId="1275"/>
    <cellStyle name="20% - Accent2 3 5" xfId="397"/>
    <cellStyle name="20% - Accent2 3 5 2" xfId="918"/>
    <cellStyle name="20% - Accent2 3 5 2 2" xfId="1868"/>
    <cellStyle name="20% - Accent2 3 5 3" xfId="1393"/>
    <cellStyle name="20% - Accent2 3 6" xfId="682"/>
    <cellStyle name="20% - Accent2 3 6 2" xfId="1632"/>
    <cellStyle name="20% - Accent2 3 7" xfId="1157"/>
    <cellStyle name="20% - Accent2 4" xfId="146"/>
    <cellStyle name="20% - Accent2 5" xfId="618"/>
    <cellStyle name="20% - Accent3 2" xfId="6"/>
    <cellStyle name="20% - Accent3 3" xfId="103"/>
    <cellStyle name="20% - Accent3 3 2" xfId="136"/>
    <cellStyle name="20% - Accent3 3 2 2" xfId="241"/>
    <cellStyle name="20% - Accent3 3 2 2 2" xfId="364"/>
    <cellStyle name="20% - Accent3 3 2 2 2 2" xfId="600"/>
    <cellStyle name="20% - Accent3 3 2 2 2 2 2" xfId="1121"/>
    <cellStyle name="20% - Accent3 3 2 2 2 2 2 2" xfId="2071"/>
    <cellStyle name="20% - Accent3 3 2 2 2 2 3" xfId="1596"/>
    <cellStyle name="20% - Accent3 3 2 2 2 3" xfId="885"/>
    <cellStyle name="20% - Accent3 3 2 2 2 3 2" xfId="1835"/>
    <cellStyle name="20% - Accent3 3 2 2 2 4" xfId="1360"/>
    <cellStyle name="20% - Accent3 3 2 2 3" xfId="482"/>
    <cellStyle name="20% - Accent3 3 2 2 3 2" xfId="1003"/>
    <cellStyle name="20% - Accent3 3 2 2 3 2 2" xfId="1953"/>
    <cellStyle name="20% - Accent3 3 2 2 3 3" xfId="1478"/>
    <cellStyle name="20% - Accent3 3 2 2 4" xfId="767"/>
    <cellStyle name="20% - Accent3 3 2 2 4 2" xfId="1717"/>
    <cellStyle name="20% - Accent3 3 2 2 5" xfId="1242"/>
    <cellStyle name="20% - Accent3 3 2 3" xfId="307"/>
    <cellStyle name="20% - Accent3 3 2 3 2" xfId="543"/>
    <cellStyle name="20% - Accent3 3 2 3 2 2" xfId="1064"/>
    <cellStyle name="20% - Accent3 3 2 3 2 2 2" xfId="2014"/>
    <cellStyle name="20% - Accent3 3 2 3 2 3" xfId="1539"/>
    <cellStyle name="20% - Accent3 3 2 3 3" xfId="828"/>
    <cellStyle name="20% - Accent3 3 2 3 3 2" xfId="1778"/>
    <cellStyle name="20% - Accent3 3 2 3 4" xfId="1303"/>
    <cellStyle name="20% - Accent3 3 2 4" xfId="425"/>
    <cellStyle name="20% - Accent3 3 2 4 2" xfId="946"/>
    <cellStyle name="20% - Accent3 3 2 4 2 2" xfId="1896"/>
    <cellStyle name="20% - Accent3 3 2 4 3" xfId="1421"/>
    <cellStyle name="20% - Accent3 3 2 5" xfId="710"/>
    <cellStyle name="20% - Accent3 3 2 5 2" xfId="1660"/>
    <cellStyle name="20% - Accent3 3 2 6" xfId="1185"/>
    <cellStyle name="20% - Accent3 3 3" xfId="215"/>
    <cellStyle name="20% - Accent3 3 3 2" xfId="338"/>
    <cellStyle name="20% - Accent3 3 3 2 2" xfId="574"/>
    <cellStyle name="20% - Accent3 3 3 2 2 2" xfId="1095"/>
    <cellStyle name="20% - Accent3 3 3 2 2 2 2" xfId="2045"/>
    <cellStyle name="20% - Accent3 3 3 2 2 3" xfId="1570"/>
    <cellStyle name="20% - Accent3 3 3 2 3" xfId="859"/>
    <cellStyle name="20% - Accent3 3 3 2 3 2" xfId="1809"/>
    <cellStyle name="20% - Accent3 3 3 2 4" xfId="1334"/>
    <cellStyle name="20% - Accent3 3 3 3" xfId="456"/>
    <cellStyle name="20% - Accent3 3 3 3 2" xfId="977"/>
    <cellStyle name="20% - Accent3 3 3 3 2 2" xfId="1927"/>
    <cellStyle name="20% - Accent3 3 3 3 3" xfId="1452"/>
    <cellStyle name="20% - Accent3 3 3 4" xfId="741"/>
    <cellStyle name="20% - Accent3 3 3 4 2" xfId="1691"/>
    <cellStyle name="20% - Accent3 3 3 5" xfId="1216"/>
    <cellStyle name="20% - Accent3 3 4" xfId="281"/>
    <cellStyle name="20% - Accent3 3 4 2" xfId="517"/>
    <cellStyle name="20% - Accent3 3 4 2 2" xfId="1038"/>
    <cellStyle name="20% - Accent3 3 4 2 2 2" xfId="1988"/>
    <cellStyle name="20% - Accent3 3 4 2 3" xfId="1513"/>
    <cellStyle name="20% - Accent3 3 4 3" xfId="802"/>
    <cellStyle name="20% - Accent3 3 4 3 2" xfId="1752"/>
    <cellStyle name="20% - Accent3 3 4 4" xfId="1277"/>
    <cellStyle name="20% - Accent3 3 5" xfId="399"/>
    <cellStyle name="20% - Accent3 3 5 2" xfId="920"/>
    <cellStyle name="20% - Accent3 3 5 2 2" xfId="1870"/>
    <cellStyle name="20% - Accent3 3 5 3" xfId="1395"/>
    <cellStyle name="20% - Accent3 3 6" xfId="684"/>
    <cellStyle name="20% - Accent3 3 6 2" xfId="1634"/>
    <cellStyle name="20% - Accent3 3 7" xfId="1159"/>
    <cellStyle name="20% - Accent3 4" xfId="147"/>
    <cellStyle name="20% - Accent3 5" xfId="619"/>
    <cellStyle name="20% - Accent4 2" xfId="7"/>
    <cellStyle name="20% - Accent4 3" xfId="107"/>
    <cellStyle name="20% - Accent4 3 2" xfId="138"/>
    <cellStyle name="20% - Accent4 3 2 2" xfId="243"/>
    <cellStyle name="20% - Accent4 3 2 2 2" xfId="366"/>
    <cellStyle name="20% - Accent4 3 2 2 2 2" xfId="602"/>
    <cellStyle name="20% - Accent4 3 2 2 2 2 2" xfId="1123"/>
    <cellStyle name="20% - Accent4 3 2 2 2 2 2 2" xfId="2073"/>
    <cellStyle name="20% - Accent4 3 2 2 2 2 3" xfId="1598"/>
    <cellStyle name="20% - Accent4 3 2 2 2 3" xfId="887"/>
    <cellStyle name="20% - Accent4 3 2 2 2 3 2" xfId="1837"/>
    <cellStyle name="20% - Accent4 3 2 2 2 4" xfId="1362"/>
    <cellStyle name="20% - Accent4 3 2 2 3" xfId="484"/>
    <cellStyle name="20% - Accent4 3 2 2 3 2" xfId="1005"/>
    <cellStyle name="20% - Accent4 3 2 2 3 2 2" xfId="1955"/>
    <cellStyle name="20% - Accent4 3 2 2 3 3" xfId="1480"/>
    <cellStyle name="20% - Accent4 3 2 2 4" xfId="769"/>
    <cellStyle name="20% - Accent4 3 2 2 4 2" xfId="1719"/>
    <cellStyle name="20% - Accent4 3 2 2 5" xfId="1244"/>
    <cellStyle name="20% - Accent4 3 2 3" xfId="309"/>
    <cellStyle name="20% - Accent4 3 2 3 2" xfId="545"/>
    <cellStyle name="20% - Accent4 3 2 3 2 2" xfId="1066"/>
    <cellStyle name="20% - Accent4 3 2 3 2 2 2" xfId="2016"/>
    <cellStyle name="20% - Accent4 3 2 3 2 3" xfId="1541"/>
    <cellStyle name="20% - Accent4 3 2 3 3" xfId="830"/>
    <cellStyle name="20% - Accent4 3 2 3 3 2" xfId="1780"/>
    <cellStyle name="20% - Accent4 3 2 3 4" xfId="1305"/>
    <cellStyle name="20% - Accent4 3 2 4" xfId="427"/>
    <cellStyle name="20% - Accent4 3 2 4 2" xfId="948"/>
    <cellStyle name="20% - Accent4 3 2 4 2 2" xfId="1898"/>
    <cellStyle name="20% - Accent4 3 2 4 3" xfId="1423"/>
    <cellStyle name="20% - Accent4 3 2 5" xfId="712"/>
    <cellStyle name="20% - Accent4 3 2 5 2" xfId="1662"/>
    <cellStyle name="20% - Accent4 3 2 6" xfId="1187"/>
    <cellStyle name="20% - Accent4 3 3" xfId="217"/>
    <cellStyle name="20% - Accent4 3 3 2" xfId="340"/>
    <cellStyle name="20% - Accent4 3 3 2 2" xfId="576"/>
    <cellStyle name="20% - Accent4 3 3 2 2 2" xfId="1097"/>
    <cellStyle name="20% - Accent4 3 3 2 2 2 2" xfId="2047"/>
    <cellStyle name="20% - Accent4 3 3 2 2 3" xfId="1572"/>
    <cellStyle name="20% - Accent4 3 3 2 3" xfId="861"/>
    <cellStyle name="20% - Accent4 3 3 2 3 2" xfId="1811"/>
    <cellStyle name="20% - Accent4 3 3 2 4" xfId="1336"/>
    <cellStyle name="20% - Accent4 3 3 3" xfId="458"/>
    <cellStyle name="20% - Accent4 3 3 3 2" xfId="979"/>
    <cellStyle name="20% - Accent4 3 3 3 2 2" xfId="1929"/>
    <cellStyle name="20% - Accent4 3 3 3 3" xfId="1454"/>
    <cellStyle name="20% - Accent4 3 3 4" xfId="743"/>
    <cellStyle name="20% - Accent4 3 3 4 2" xfId="1693"/>
    <cellStyle name="20% - Accent4 3 3 5" xfId="1218"/>
    <cellStyle name="20% - Accent4 3 4" xfId="283"/>
    <cellStyle name="20% - Accent4 3 4 2" xfId="519"/>
    <cellStyle name="20% - Accent4 3 4 2 2" xfId="1040"/>
    <cellStyle name="20% - Accent4 3 4 2 2 2" xfId="1990"/>
    <cellStyle name="20% - Accent4 3 4 2 3" xfId="1515"/>
    <cellStyle name="20% - Accent4 3 4 3" xfId="804"/>
    <cellStyle name="20% - Accent4 3 4 3 2" xfId="1754"/>
    <cellStyle name="20% - Accent4 3 4 4" xfId="1279"/>
    <cellStyle name="20% - Accent4 3 5" xfId="401"/>
    <cellStyle name="20% - Accent4 3 5 2" xfId="922"/>
    <cellStyle name="20% - Accent4 3 5 2 2" xfId="1872"/>
    <cellStyle name="20% - Accent4 3 5 3" xfId="1397"/>
    <cellStyle name="20% - Accent4 3 6" xfId="686"/>
    <cellStyle name="20% - Accent4 3 6 2" xfId="1636"/>
    <cellStyle name="20% - Accent4 3 7" xfId="1161"/>
    <cellStyle name="20% - Accent4 4" xfId="148"/>
    <cellStyle name="20% - Accent4 5" xfId="620"/>
    <cellStyle name="20% - Accent5 2" xfId="8"/>
    <cellStyle name="20% - Accent5 3" xfId="111"/>
    <cellStyle name="20% - Accent5 3 2" xfId="140"/>
    <cellStyle name="20% - Accent5 3 2 2" xfId="245"/>
    <cellStyle name="20% - Accent5 3 2 2 2" xfId="368"/>
    <cellStyle name="20% - Accent5 3 2 2 2 2" xfId="604"/>
    <cellStyle name="20% - Accent5 3 2 2 2 2 2" xfId="1125"/>
    <cellStyle name="20% - Accent5 3 2 2 2 2 2 2" xfId="2075"/>
    <cellStyle name="20% - Accent5 3 2 2 2 2 3" xfId="1600"/>
    <cellStyle name="20% - Accent5 3 2 2 2 3" xfId="889"/>
    <cellStyle name="20% - Accent5 3 2 2 2 3 2" xfId="1839"/>
    <cellStyle name="20% - Accent5 3 2 2 2 4" xfId="1364"/>
    <cellStyle name="20% - Accent5 3 2 2 3" xfId="486"/>
    <cellStyle name="20% - Accent5 3 2 2 3 2" xfId="1007"/>
    <cellStyle name="20% - Accent5 3 2 2 3 2 2" xfId="1957"/>
    <cellStyle name="20% - Accent5 3 2 2 3 3" xfId="1482"/>
    <cellStyle name="20% - Accent5 3 2 2 4" xfId="771"/>
    <cellStyle name="20% - Accent5 3 2 2 4 2" xfId="1721"/>
    <cellStyle name="20% - Accent5 3 2 2 5" xfId="1246"/>
    <cellStyle name="20% - Accent5 3 2 3" xfId="311"/>
    <cellStyle name="20% - Accent5 3 2 3 2" xfId="547"/>
    <cellStyle name="20% - Accent5 3 2 3 2 2" xfId="1068"/>
    <cellStyle name="20% - Accent5 3 2 3 2 2 2" xfId="2018"/>
    <cellStyle name="20% - Accent5 3 2 3 2 3" xfId="1543"/>
    <cellStyle name="20% - Accent5 3 2 3 3" xfId="832"/>
    <cellStyle name="20% - Accent5 3 2 3 3 2" xfId="1782"/>
    <cellStyle name="20% - Accent5 3 2 3 4" xfId="1307"/>
    <cellStyle name="20% - Accent5 3 2 4" xfId="429"/>
    <cellStyle name="20% - Accent5 3 2 4 2" xfId="950"/>
    <cellStyle name="20% - Accent5 3 2 4 2 2" xfId="1900"/>
    <cellStyle name="20% - Accent5 3 2 4 3" xfId="1425"/>
    <cellStyle name="20% - Accent5 3 2 5" xfId="714"/>
    <cellStyle name="20% - Accent5 3 2 5 2" xfId="1664"/>
    <cellStyle name="20% - Accent5 3 2 6" xfId="1189"/>
    <cellStyle name="20% - Accent5 3 3" xfId="219"/>
    <cellStyle name="20% - Accent5 3 3 2" xfId="342"/>
    <cellStyle name="20% - Accent5 3 3 2 2" xfId="578"/>
    <cellStyle name="20% - Accent5 3 3 2 2 2" xfId="1099"/>
    <cellStyle name="20% - Accent5 3 3 2 2 2 2" xfId="2049"/>
    <cellStyle name="20% - Accent5 3 3 2 2 3" xfId="1574"/>
    <cellStyle name="20% - Accent5 3 3 2 3" xfId="863"/>
    <cellStyle name="20% - Accent5 3 3 2 3 2" xfId="1813"/>
    <cellStyle name="20% - Accent5 3 3 2 4" xfId="1338"/>
    <cellStyle name="20% - Accent5 3 3 3" xfId="460"/>
    <cellStyle name="20% - Accent5 3 3 3 2" xfId="981"/>
    <cellStyle name="20% - Accent5 3 3 3 2 2" xfId="1931"/>
    <cellStyle name="20% - Accent5 3 3 3 3" xfId="1456"/>
    <cellStyle name="20% - Accent5 3 3 4" xfId="745"/>
    <cellStyle name="20% - Accent5 3 3 4 2" xfId="1695"/>
    <cellStyle name="20% - Accent5 3 3 5" xfId="1220"/>
    <cellStyle name="20% - Accent5 3 4" xfId="285"/>
    <cellStyle name="20% - Accent5 3 4 2" xfId="521"/>
    <cellStyle name="20% - Accent5 3 4 2 2" xfId="1042"/>
    <cellStyle name="20% - Accent5 3 4 2 2 2" xfId="1992"/>
    <cellStyle name="20% - Accent5 3 4 2 3" xfId="1517"/>
    <cellStyle name="20% - Accent5 3 4 3" xfId="806"/>
    <cellStyle name="20% - Accent5 3 4 3 2" xfId="1756"/>
    <cellStyle name="20% - Accent5 3 4 4" xfId="1281"/>
    <cellStyle name="20% - Accent5 3 5" xfId="403"/>
    <cellStyle name="20% - Accent5 3 5 2" xfId="924"/>
    <cellStyle name="20% - Accent5 3 5 2 2" xfId="1874"/>
    <cellStyle name="20% - Accent5 3 5 3" xfId="1399"/>
    <cellStyle name="20% - Accent5 3 6" xfId="688"/>
    <cellStyle name="20% - Accent5 3 6 2" xfId="1638"/>
    <cellStyle name="20% - Accent5 3 7" xfId="1163"/>
    <cellStyle name="20% - Accent5 4" xfId="149"/>
    <cellStyle name="20% - Accent5 5" xfId="621"/>
    <cellStyle name="20% - Accent6 2" xfId="9"/>
    <cellStyle name="20% - Accent6 3" xfId="115"/>
    <cellStyle name="20% - Accent6 3 2" xfId="142"/>
    <cellStyle name="20% - Accent6 3 2 2" xfId="247"/>
    <cellStyle name="20% - Accent6 3 2 2 2" xfId="370"/>
    <cellStyle name="20% - Accent6 3 2 2 2 2" xfId="606"/>
    <cellStyle name="20% - Accent6 3 2 2 2 2 2" xfId="1127"/>
    <cellStyle name="20% - Accent6 3 2 2 2 2 2 2" xfId="2077"/>
    <cellStyle name="20% - Accent6 3 2 2 2 2 3" xfId="1602"/>
    <cellStyle name="20% - Accent6 3 2 2 2 3" xfId="891"/>
    <cellStyle name="20% - Accent6 3 2 2 2 3 2" xfId="1841"/>
    <cellStyle name="20% - Accent6 3 2 2 2 4" xfId="1366"/>
    <cellStyle name="20% - Accent6 3 2 2 3" xfId="488"/>
    <cellStyle name="20% - Accent6 3 2 2 3 2" xfId="1009"/>
    <cellStyle name="20% - Accent6 3 2 2 3 2 2" xfId="1959"/>
    <cellStyle name="20% - Accent6 3 2 2 3 3" xfId="1484"/>
    <cellStyle name="20% - Accent6 3 2 2 4" xfId="773"/>
    <cellStyle name="20% - Accent6 3 2 2 4 2" xfId="1723"/>
    <cellStyle name="20% - Accent6 3 2 2 5" xfId="1248"/>
    <cellStyle name="20% - Accent6 3 2 3" xfId="313"/>
    <cellStyle name="20% - Accent6 3 2 3 2" xfId="549"/>
    <cellStyle name="20% - Accent6 3 2 3 2 2" xfId="1070"/>
    <cellStyle name="20% - Accent6 3 2 3 2 2 2" xfId="2020"/>
    <cellStyle name="20% - Accent6 3 2 3 2 3" xfId="1545"/>
    <cellStyle name="20% - Accent6 3 2 3 3" xfId="834"/>
    <cellStyle name="20% - Accent6 3 2 3 3 2" xfId="1784"/>
    <cellStyle name="20% - Accent6 3 2 3 4" xfId="1309"/>
    <cellStyle name="20% - Accent6 3 2 4" xfId="431"/>
    <cellStyle name="20% - Accent6 3 2 4 2" xfId="952"/>
    <cellStyle name="20% - Accent6 3 2 4 2 2" xfId="1902"/>
    <cellStyle name="20% - Accent6 3 2 4 3" xfId="1427"/>
    <cellStyle name="20% - Accent6 3 2 5" xfId="716"/>
    <cellStyle name="20% - Accent6 3 2 5 2" xfId="1666"/>
    <cellStyle name="20% - Accent6 3 2 6" xfId="1191"/>
    <cellStyle name="20% - Accent6 3 3" xfId="221"/>
    <cellStyle name="20% - Accent6 3 3 2" xfId="344"/>
    <cellStyle name="20% - Accent6 3 3 2 2" xfId="580"/>
    <cellStyle name="20% - Accent6 3 3 2 2 2" xfId="1101"/>
    <cellStyle name="20% - Accent6 3 3 2 2 2 2" xfId="2051"/>
    <cellStyle name="20% - Accent6 3 3 2 2 3" xfId="1576"/>
    <cellStyle name="20% - Accent6 3 3 2 3" xfId="865"/>
    <cellStyle name="20% - Accent6 3 3 2 3 2" xfId="1815"/>
    <cellStyle name="20% - Accent6 3 3 2 4" xfId="1340"/>
    <cellStyle name="20% - Accent6 3 3 3" xfId="462"/>
    <cellStyle name="20% - Accent6 3 3 3 2" xfId="983"/>
    <cellStyle name="20% - Accent6 3 3 3 2 2" xfId="1933"/>
    <cellStyle name="20% - Accent6 3 3 3 3" xfId="1458"/>
    <cellStyle name="20% - Accent6 3 3 4" xfId="747"/>
    <cellStyle name="20% - Accent6 3 3 4 2" xfId="1697"/>
    <cellStyle name="20% - Accent6 3 3 5" xfId="1222"/>
    <cellStyle name="20% - Accent6 3 4" xfId="287"/>
    <cellStyle name="20% - Accent6 3 4 2" xfId="523"/>
    <cellStyle name="20% - Accent6 3 4 2 2" xfId="1044"/>
    <cellStyle name="20% - Accent6 3 4 2 2 2" xfId="1994"/>
    <cellStyle name="20% - Accent6 3 4 2 3" xfId="1519"/>
    <cellStyle name="20% - Accent6 3 4 3" xfId="808"/>
    <cellStyle name="20% - Accent6 3 4 3 2" xfId="1758"/>
    <cellStyle name="20% - Accent6 3 4 4" xfId="1283"/>
    <cellStyle name="20% - Accent6 3 5" xfId="405"/>
    <cellStyle name="20% - Accent6 3 5 2" xfId="926"/>
    <cellStyle name="20% - Accent6 3 5 2 2" xfId="1876"/>
    <cellStyle name="20% - Accent6 3 5 3" xfId="1401"/>
    <cellStyle name="20% - Accent6 3 6" xfId="690"/>
    <cellStyle name="20% - Accent6 3 6 2" xfId="1640"/>
    <cellStyle name="20% - Accent6 3 7" xfId="1165"/>
    <cellStyle name="20% - Accent6 4" xfId="150"/>
    <cellStyle name="20% - Accent6 5" xfId="622"/>
    <cellStyle name="40% - Accent1 2" xfId="10"/>
    <cellStyle name="40% - Accent1 3" xfId="96"/>
    <cellStyle name="40% - Accent1 3 2" xfId="133"/>
    <cellStyle name="40% - Accent1 3 2 2" xfId="238"/>
    <cellStyle name="40% - Accent1 3 2 2 2" xfId="361"/>
    <cellStyle name="40% - Accent1 3 2 2 2 2" xfId="597"/>
    <cellStyle name="40% - Accent1 3 2 2 2 2 2" xfId="1118"/>
    <cellStyle name="40% - Accent1 3 2 2 2 2 2 2" xfId="2068"/>
    <cellStyle name="40% - Accent1 3 2 2 2 2 3" xfId="1593"/>
    <cellStyle name="40% - Accent1 3 2 2 2 3" xfId="882"/>
    <cellStyle name="40% - Accent1 3 2 2 2 3 2" xfId="1832"/>
    <cellStyle name="40% - Accent1 3 2 2 2 4" xfId="1357"/>
    <cellStyle name="40% - Accent1 3 2 2 3" xfId="479"/>
    <cellStyle name="40% - Accent1 3 2 2 3 2" xfId="1000"/>
    <cellStyle name="40% - Accent1 3 2 2 3 2 2" xfId="1950"/>
    <cellStyle name="40% - Accent1 3 2 2 3 3" xfId="1475"/>
    <cellStyle name="40% - Accent1 3 2 2 4" xfId="764"/>
    <cellStyle name="40% - Accent1 3 2 2 4 2" xfId="1714"/>
    <cellStyle name="40% - Accent1 3 2 2 5" xfId="1239"/>
    <cellStyle name="40% - Accent1 3 2 3" xfId="304"/>
    <cellStyle name="40% - Accent1 3 2 3 2" xfId="540"/>
    <cellStyle name="40% - Accent1 3 2 3 2 2" xfId="1061"/>
    <cellStyle name="40% - Accent1 3 2 3 2 2 2" xfId="2011"/>
    <cellStyle name="40% - Accent1 3 2 3 2 3" xfId="1536"/>
    <cellStyle name="40% - Accent1 3 2 3 3" xfId="825"/>
    <cellStyle name="40% - Accent1 3 2 3 3 2" xfId="1775"/>
    <cellStyle name="40% - Accent1 3 2 3 4" xfId="1300"/>
    <cellStyle name="40% - Accent1 3 2 4" xfId="422"/>
    <cellStyle name="40% - Accent1 3 2 4 2" xfId="943"/>
    <cellStyle name="40% - Accent1 3 2 4 2 2" xfId="1893"/>
    <cellStyle name="40% - Accent1 3 2 4 3" xfId="1418"/>
    <cellStyle name="40% - Accent1 3 2 5" xfId="707"/>
    <cellStyle name="40% - Accent1 3 2 5 2" xfId="1657"/>
    <cellStyle name="40% - Accent1 3 2 6" xfId="1182"/>
    <cellStyle name="40% - Accent1 3 3" xfId="212"/>
    <cellStyle name="40% - Accent1 3 3 2" xfId="335"/>
    <cellStyle name="40% - Accent1 3 3 2 2" xfId="571"/>
    <cellStyle name="40% - Accent1 3 3 2 2 2" xfId="1092"/>
    <cellStyle name="40% - Accent1 3 3 2 2 2 2" xfId="2042"/>
    <cellStyle name="40% - Accent1 3 3 2 2 3" xfId="1567"/>
    <cellStyle name="40% - Accent1 3 3 2 3" xfId="856"/>
    <cellStyle name="40% - Accent1 3 3 2 3 2" xfId="1806"/>
    <cellStyle name="40% - Accent1 3 3 2 4" xfId="1331"/>
    <cellStyle name="40% - Accent1 3 3 3" xfId="453"/>
    <cellStyle name="40% - Accent1 3 3 3 2" xfId="974"/>
    <cellStyle name="40% - Accent1 3 3 3 2 2" xfId="1924"/>
    <cellStyle name="40% - Accent1 3 3 3 3" xfId="1449"/>
    <cellStyle name="40% - Accent1 3 3 4" xfId="738"/>
    <cellStyle name="40% - Accent1 3 3 4 2" xfId="1688"/>
    <cellStyle name="40% - Accent1 3 3 5" xfId="1213"/>
    <cellStyle name="40% - Accent1 3 4" xfId="278"/>
    <cellStyle name="40% - Accent1 3 4 2" xfId="514"/>
    <cellStyle name="40% - Accent1 3 4 2 2" xfId="1035"/>
    <cellStyle name="40% - Accent1 3 4 2 2 2" xfId="1985"/>
    <cellStyle name="40% - Accent1 3 4 2 3" xfId="1510"/>
    <cellStyle name="40% - Accent1 3 4 3" xfId="799"/>
    <cellStyle name="40% - Accent1 3 4 3 2" xfId="1749"/>
    <cellStyle name="40% - Accent1 3 4 4" xfId="1274"/>
    <cellStyle name="40% - Accent1 3 5" xfId="396"/>
    <cellStyle name="40% - Accent1 3 5 2" xfId="917"/>
    <cellStyle name="40% - Accent1 3 5 2 2" xfId="1867"/>
    <cellStyle name="40% - Accent1 3 5 3" xfId="1392"/>
    <cellStyle name="40% - Accent1 3 6" xfId="681"/>
    <cellStyle name="40% - Accent1 3 6 2" xfId="1631"/>
    <cellStyle name="40% - Accent1 3 7" xfId="1156"/>
    <cellStyle name="40% - Accent1 4" xfId="151"/>
    <cellStyle name="40% - Accent1 5" xfId="623"/>
    <cellStyle name="40% - Accent2 2" xfId="11"/>
    <cellStyle name="40% - Accent2 3" xfId="100"/>
    <cellStyle name="40% - Accent2 3 2" xfId="135"/>
    <cellStyle name="40% - Accent2 3 2 2" xfId="240"/>
    <cellStyle name="40% - Accent2 3 2 2 2" xfId="363"/>
    <cellStyle name="40% - Accent2 3 2 2 2 2" xfId="599"/>
    <cellStyle name="40% - Accent2 3 2 2 2 2 2" xfId="1120"/>
    <cellStyle name="40% - Accent2 3 2 2 2 2 2 2" xfId="2070"/>
    <cellStyle name="40% - Accent2 3 2 2 2 2 3" xfId="1595"/>
    <cellStyle name="40% - Accent2 3 2 2 2 3" xfId="884"/>
    <cellStyle name="40% - Accent2 3 2 2 2 3 2" xfId="1834"/>
    <cellStyle name="40% - Accent2 3 2 2 2 4" xfId="1359"/>
    <cellStyle name="40% - Accent2 3 2 2 3" xfId="481"/>
    <cellStyle name="40% - Accent2 3 2 2 3 2" xfId="1002"/>
    <cellStyle name="40% - Accent2 3 2 2 3 2 2" xfId="1952"/>
    <cellStyle name="40% - Accent2 3 2 2 3 3" xfId="1477"/>
    <cellStyle name="40% - Accent2 3 2 2 4" xfId="766"/>
    <cellStyle name="40% - Accent2 3 2 2 4 2" xfId="1716"/>
    <cellStyle name="40% - Accent2 3 2 2 5" xfId="1241"/>
    <cellStyle name="40% - Accent2 3 2 3" xfId="306"/>
    <cellStyle name="40% - Accent2 3 2 3 2" xfId="542"/>
    <cellStyle name="40% - Accent2 3 2 3 2 2" xfId="1063"/>
    <cellStyle name="40% - Accent2 3 2 3 2 2 2" xfId="2013"/>
    <cellStyle name="40% - Accent2 3 2 3 2 3" xfId="1538"/>
    <cellStyle name="40% - Accent2 3 2 3 3" xfId="827"/>
    <cellStyle name="40% - Accent2 3 2 3 3 2" xfId="1777"/>
    <cellStyle name="40% - Accent2 3 2 3 4" xfId="1302"/>
    <cellStyle name="40% - Accent2 3 2 4" xfId="424"/>
    <cellStyle name="40% - Accent2 3 2 4 2" xfId="945"/>
    <cellStyle name="40% - Accent2 3 2 4 2 2" xfId="1895"/>
    <cellStyle name="40% - Accent2 3 2 4 3" xfId="1420"/>
    <cellStyle name="40% - Accent2 3 2 5" xfId="709"/>
    <cellStyle name="40% - Accent2 3 2 5 2" xfId="1659"/>
    <cellStyle name="40% - Accent2 3 2 6" xfId="1184"/>
    <cellStyle name="40% - Accent2 3 3" xfId="214"/>
    <cellStyle name="40% - Accent2 3 3 2" xfId="337"/>
    <cellStyle name="40% - Accent2 3 3 2 2" xfId="573"/>
    <cellStyle name="40% - Accent2 3 3 2 2 2" xfId="1094"/>
    <cellStyle name="40% - Accent2 3 3 2 2 2 2" xfId="2044"/>
    <cellStyle name="40% - Accent2 3 3 2 2 3" xfId="1569"/>
    <cellStyle name="40% - Accent2 3 3 2 3" xfId="858"/>
    <cellStyle name="40% - Accent2 3 3 2 3 2" xfId="1808"/>
    <cellStyle name="40% - Accent2 3 3 2 4" xfId="1333"/>
    <cellStyle name="40% - Accent2 3 3 3" xfId="455"/>
    <cellStyle name="40% - Accent2 3 3 3 2" xfId="976"/>
    <cellStyle name="40% - Accent2 3 3 3 2 2" xfId="1926"/>
    <cellStyle name="40% - Accent2 3 3 3 3" xfId="1451"/>
    <cellStyle name="40% - Accent2 3 3 4" xfId="740"/>
    <cellStyle name="40% - Accent2 3 3 4 2" xfId="1690"/>
    <cellStyle name="40% - Accent2 3 3 5" xfId="1215"/>
    <cellStyle name="40% - Accent2 3 4" xfId="280"/>
    <cellStyle name="40% - Accent2 3 4 2" xfId="516"/>
    <cellStyle name="40% - Accent2 3 4 2 2" xfId="1037"/>
    <cellStyle name="40% - Accent2 3 4 2 2 2" xfId="1987"/>
    <cellStyle name="40% - Accent2 3 4 2 3" xfId="1512"/>
    <cellStyle name="40% - Accent2 3 4 3" xfId="801"/>
    <cellStyle name="40% - Accent2 3 4 3 2" xfId="1751"/>
    <cellStyle name="40% - Accent2 3 4 4" xfId="1276"/>
    <cellStyle name="40% - Accent2 3 5" xfId="398"/>
    <cellStyle name="40% - Accent2 3 5 2" xfId="919"/>
    <cellStyle name="40% - Accent2 3 5 2 2" xfId="1869"/>
    <cellStyle name="40% - Accent2 3 5 3" xfId="1394"/>
    <cellStyle name="40% - Accent2 3 6" xfId="683"/>
    <cellStyle name="40% - Accent2 3 6 2" xfId="1633"/>
    <cellStyle name="40% - Accent2 3 7" xfId="1158"/>
    <cellStyle name="40% - Accent2 4" xfId="152"/>
    <cellStyle name="40% - Accent2 5" xfId="624"/>
    <cellStyle name="40% - Accent3 2" xfId="12"/>
    <cellStyle name="40% - Accent3 3" xfId="104"/>
    <cellStyle name="40% - Accent3 3 2" xfId="137"/>
    <cellStyle name="40% - Accent3 3 2 2" xfId="242"/>
    <cellStyle name="40% - Accent3 3 2 2 2" xfId="365"/>
    <cellStyle name="40% - Accent3 3 2 2 2 2" xfId="601"/>
    <cellStyle name="40% - Accent3 3 2 2 2 2 2" xfId="1122"/>
    <cellStyle name="40% - Accent3 3 2 2 2 2 2 2" xfId="2072"/>
    <cellStyle name="40% - Accent3 3 2 2 2 2 3" xfId="1597"/>
    <cellStyle name="40% - Accent3 3 2 2 2 3" xfId="886"/>
    <cellStyle name="40% - Accent3 3 2 2 2 3 2" xfId="1836"/>
    <cellStyle name="40% - Accent3 3 2 2 2 4" xfId="1361"/>
    <cellStyle name="40% - Accent3 3 2 2 3" xfId="483"/>
    <cellStyle name="40% - Accent3 3 2 2 3 2" xfId="1004"/>
    <cellStyle name="40% - Accent3 3 2 2 3 2 2" xfId="1954"/>
    <cellStyle name="40% - Accent3 3 2 2 3 3" xfId="1479"/>
    <cellStyle name="40% - Accent3 3 2 2 4" xfId="768"/>
    <cellStyle name="40% - Accent3 3 2 2 4 2" xfId="1718"/>
    <cellStyle name="40% - Accent3 3 2 2 5" xfId="1243"/>
    <cellStyle name="40% - Accent3 3 2 3" xfId="308"/>
    <cellStyle name="40% - Accent3 3 2 3 2" xfId="544"/>
    <cellStyle name="40% - Accent3 3 2 3 2 2" xfId="1065"/>
    <cellStyle name="40% - Accent3 3 2 3 2 2 2" xfId="2015"/>
    <cellStyle name="40% - Accent3 3 2 3 2 3" xfId="1540"/>
    <cellStyle name="40% - Accent3 3 2 3 3" xfId="829"/>
    <cellStyle name="40% - Accent3 3 2 3 3 2" xfId="1779"/>
    <cellStyle name="40% - Accent3 3 2 3 4" xfId="1304"/>
    <cellStyle name="40% - Accent3 3 2 4" xfId="426"/>
    <cellStyle name="40% - Accent3 3 2 4 2" xfId="947"/>
    <cellStyle name="40% - Accent3 3 2 4 2 2" xfId="1897"/>
    <cellStyle name="40% - Accent3 3 2 4 3" xfId="1422"/>
    <cellStyle name="40% - Accent3 3 2 5" xfId="711"/>
    <cellStyle name="40% - Accent3 3 2 5 2" xfId="1661"/>
    <cellStyle name="40% - Accent3 3 2 6" xfId="1186"/>
    <cellStyle name="40% - Accent3 3 3" xfId="216"/>
    <cellStyle name="40% - Accent3 3 3 2" xfId="339"/>
    <cellStyle name="40% - Accent3 3 3 2 2" xfId="575"/>
    <cellStyle name="40% - Accent3 3 3 2 2 2" xfId="1096"/>
    <cellStyle name="40% - Accent3 3 3 2 2 2 2" xfId="2046"/>
    <cellStyle name="40% - Accent3 3 3 2 2 3" xfId="1571"/>
    <cellStyle name="40% - Accent3 3 3 2 3" xfId="860"/>
    <cellStyle name="40% - Accent3 3 3 2 3 2" xfId="1810"/>
    <cellStyle name="40% - Accent3 3 3 2 4" xfId="1335"/>
    <cellStyle name="40% - Accent3 3 3 3" xfId="457"/>
    <cellStyle name="40% - Accent3 3 3 3 2" xfId="978"/>
    <cellStyle name="40% - Accent3 3 3 3 2 2" xfId="1928"/>
    <cellStyle name="40% - Accent3 3 3 3 3" xfId="1453"/>
    <cellStyle name="40% - Accent3 3 3 4" xfId="742"/>
    <cellStyle name="40% - Accent3 3 3 4 2" xfId="1692"/>
    <cellStyle name="40% - Accent3 3 3 5" xfId="1217"/>
    <cellStyle name="40% - Accent3 3 4" xfId="282"/>
    <cellStyle name="40% - Accent3 3 4 2" xfId="518"/>
    <cellStyle name="40% - Accent3 3 4 2 2" xfId="1039"/>
    <cellStyle name="40% - Accent3 3 4 2 2 2" xfId="1989"/>
    <cellStyle name="40% - Accent3 3 4 2 3" xfId="1514"/>
    <cellStyle name="40% - Accent3 3 4 3" xfId="803"/>
    <cellStyle name="40% - Accent3 3 4 3 2" xfId="1753"/>
    <cellStyle name="40% - Accent3 3 4 4" xfId="1278"/>
    <cellStyle name="40% - Accent3 3 5" xfId="400"/>
    <cellStyle name="40% - Accent3 3 5 2" xfId="921"/>
    <cellStyle name="40% - Accent3 3 5 2 2" xfId="1871"/>
    <cellStyle name="40% - Accent3 3 5 3" xfId="1396"/>
    <cellStyle name="40% - Accent3 3 6" xfId="685"/>
    <cellStyle name="40% - Accent3 3 6 2" xfId="1635"/>
    <cellStyle name="40% - Accent3 3 7" xfId="1160"/>
    <cellStyle name="40% - Accent3 4" xfId="153"/>
    <cellStyle name="40% - Accent3 5" xfId="625"/>
    <cellStyle name="40% - Accent4 2" xfId="13"/>
    <cellStyle name="40% - Accent4 3" xfId="108"/>
    <cellStyle name="40% - Accent4 3 2" xfId="139"/>
    <cellStyle name="40% - Accent4 3 2 2" xfId="244"/>
    <cellStyle name="40% - Accent4 3 2 2 2" xfId="367"/>
    <cellStyle name="40% - Accent4 3 2 2 2 2" xfId="603"/>
    <cellStyle name="40% - Accent4 3 2 2 2 2 2" xfId="1124"/>
    <cellStyle name="40% - Accent4 3 2 2 2 2 2 2" xfId="2074"/>
    <cellStyle name="40% - Accent4 3 2 2 2 2 3" xfId="1599"/>
    <cellStyle name="40% - Accent4 3 2 2 2 3" xfId="888"/>
    <cellStyle name="40% - Accent4 3 2 2 2 3 2" xfId="1838"/>
    <cellStyle name="40% - Accent4 3 2 2 2 4" xfId="1363"/>
    <cellStyle name="40% - Accent4 3 2 2 3" xfId="485"/>
    <cellStyle name="40% - Accent4 3 2 2 3 2" xfId="1006"/>
    <cellStyle name="40% - Accent4 3 2 2 3 2 2" xfId="1956"/>
    <cellStyle name="40% - Accent4 3 2 2 3 3" xfId="1481"/>
    <cellStyle name="40% - Accent4 3 2 2 4" xfId="770"/>
    <cellStyle name="40% - Accent4 3 2 2 4 2" xfId="1720"/>
    <cellStyle name="40% - Accent4 3 2 2 5" xfId="1245"/>
    <cellStyle name="40% - Accent4 3 2 3" xfId="310"/>
    <cellStyle name="40% - Accent4 3 2 3 2" xfId="546"/>
    <cellStyle name="40% - Accent4 3 2 3 2 2" xfId="1067"/>
    <cellStyle name="40% - Accent4 3 2 3 2 2 2" xfId="2017"/>
    <cellStyle name="40% - Accent4 3 2 3 2 3" xfId="1542"/>
    <cellStyle name="40% - Accent4 3 2 3 3" xfId="831"/>
    <cellStyle name="40% - Accent4 3 2 3 3 2" xfId="1781"/>
    <cellStyle name="40% - Accent4 3 2 3 4" xfId="1306"/>
    <cellStyle name="40% - Accent4 3 2 4" xfId="428"/>
    <cellStyle name="40% - Accent4 3 2 4 2" xfId="949"/>
    <cellStyle name="40% - Accent4 3 2 4 2 2" xfId="1899"/>
    <cellStyle name="40% - Accent4 3 2 4 3" xfId="1424"/>
    <cellStyle name="40% - Accent4 3 2 5" xfId="713"/>
    <cellStyle name="40% - Accent4 3 2 5 2" xfId="1663"/>
    <cellStyle name="40% - Accent4 3 2 6" xfId="1188"/>
    <cellStyle name="40% - Accent4 3 3" xfId="218"/>
    <cellStyle name="40% - Accent4 3 3 2" xfId="341"/>
    <cellStyle name="40% - Accent4 3 3 2 2" xfId="577"/>
    <cellStyle name="40% - Accent4 3 3 2 2 2" xfId="1098"/>
    <cellStyle name="40% - Accent4 3 3 2 2 2 2" xfId="2048"/>
    <cellStyle name="40% - Accent4 3 3 2 2 3" xfId="1573"/>
    <cellStyle name="40% - Accent4 3 3 2 3" xfId="862"/>
    <cellStyle name="40% - Accent4 3 3 2 3 2" xfId="1812"/>
    <cellStyle name="40% - Accent4 3 3 2 4" xfId="1337"/>
    <cellStyle name="40% - Accent4 3 3 3" xfId="459"/>
    <cellStyle name="40% - Accent4 3 3 3 2" xfId="980"/>
    <cellStyle name="40% - Accent4 3 3 3 2 2" xfId="1930"/>
    <cellStyle name="40% - Accent4 3 3 3 3" xfId="1455"/>
    <cellStyle name="40% - Accent4 3 3 4" xfId="744"/>
    <cellStyle name="40% - Accent4 3 3 4 2" xfId="1694"/>
    <cellStyle name="40% - Accent4 3 3 5" xfId="1219"/>
    <cellStyle name="40% - Accent4 3 4" xfId="284"/>
    <cellStyle name="40% - Accent4 3 4 2" xfId="520"/>
    <cellStyle name="40% - Accent4 3 4 2 2" xfId="1041"/>
    <cellStyle name="40% - Accent4 3 4 2 2 2" xfId="1991"/>
    <cellStyle name="40% - Accent4 3 4 2 3" xfId="1516"/>
    <cellStyle name="40% - Accent4 3 4 3" xfId="805"/>
    <cellStyle name="40% - Accent4 3 4 3 2" xfId="1755"/>
    <cellStyle name="40% - Accent4 3 4 4" xfId="1280"/>
    <cellStyle name="40% - Accent4 3 5" xfId="402"/>
    <cellStyle name="40% - Accent4 3 5 2" xfId="923"/>
    <cellStyle name="40% - Accent4 3 5 2 2" xfId="1873"/>
    <cellStyle name="40% - Accent4 3 5 3" xfId="1398"/>
    <cellStyle name="40% - Accent4 3 6" xfId="687"/>
    <cellStyle name="40% - Accent4 3 6 2" xfId="1637"/>
    <cellStyle name="40% - Accent4 3 7" xfId="1162"/>
    <cellStyle name="40% - Accent4 4" xfId="154"/>
    <cellStyle name="40% - Accent4 5" xfId="626"/>
    <cellStyle name="40% - Accent5 2" xfId="14"/>
    <cellStyle name="40% - Accent5 3" xfId="112"/>
    <cellStyle name="40% - Accent5 3 2" xfId="141"/>
    <cellStyle name="40% - Accent5 3 2 2" xfId="246"/>
    <cellStyle name="40% - Accent5 3 2 2 2" xfId="369"/>
    <cellStyle name="40% - Accent5 3 2 2 2 2" xfId="605"/>
    <cellStyle name="40% - Accent5 3 2 2 2 2 2" xfId="1126"/>
    <cellStyle name="40% - Accent5 3 2 2 2 2 2 2" xfId="2076"/>
    <cellStyle name="40% - Accent5 3 2 2 2 2 3" xfId="1601"/>
    <cellStyle name="40% - Accent5 3 2 2 2 3" xfId="890"/>
    <cellStyle name="40% - Accent5 3 2 2 2 3 2" xfId="1840"/>
    <cellStyle name="40% - Accent5 3 2 2 2 4" xfId="1365"/>
    <cellStyle name="40% - Accent5 3 2 2 3" xfId="487"/>
    <cellStyle name="40% - Accent5 3 2 2 3 2" xfId="1008"/>
    <cellStyle name="40% - Accent5 3 2 2 3 2 2" xfId="1958"/>
    <cellStyle name="40% - Accent5 3 2 2 3 3" xfId="1483"/>
    <cellStyle name="40% - Accent5 3 2 2 4" xfId="772"/>
    <cellStyle name="40% - Accent5 3 2 2 4 2" xfId="1722"/>
    <cellStyle name="40% - Accent5 3 2 2 5" xfId="1247"/>
    <cellStyle name="40% - Accent5 3 2 3" xfId="312"/>
    <cellStyle name="40% - Accent5 3 2 3 2" xfId="548"/>
    <cellStyle name="40% - Accent5 3 2 3 2 2" xfId="1069"/>
    <cellStyle name="40% - Accent5 3 2 3 2 2 2" xfId="2019"/>
    <cellStyle name="40% - Accent5 3 2 3 2 3" xfId="1544"/>
    <cellStyle name="40% - Accent5 3 2 3 3" xfId="833"/>
    <cellStyle name="40% - Accent5 3 2 3 3 2" xfId="1783"/>
    <cellStyle name="40% - Accent5 3 2 3 4" xfId="1308"/>
    <cellStyle name="40% - Accent5 3 2 4" xfId="430"/>
    <cellStyle name="40% - Accent5 3 2 4 2" xfId="951"/>
    <cellStyle name="40% - Accent5 3 2 4 2 2" xfId="1901"/>
    <cellStyle name="40% - Accent5 3 2 4 3" xfId="1426"/>
    <cellStyle name="40% - Accent5 3 2 5" xfId="715"/>
    <cellStyle name="40% - Accent5 3 2 5 2" xfId="1665"/>
    <cellStyle name="40% - Accent5 3 2 6" xfId="1190"/>
    <cellStyle name="40% - Accent5 3 3" xfId="220"/>
    <cellStyle name="40% - Accent5 3 3 2" xfId="343"/>
    <cellStyle name="40% - Accent5 3 3 2 2" xfId="579"/>
    <cellStyle name="40% - Accent5 3 3 2 2 2" xfId="1100"/>
    <cellStyle name="40% - Accent5 3 3 2 2 2 2" xfId="2050"/>
    <cellStyle name="40% - Accent5 3 3 2 2 3" xfId="1575"/>
    <cellStyle name="40% - Accent5 3 3 2 3" xfId="864"/>
    <cellStyle name="40% - Accent5 3 3 2 3 2" xfId="1814"/>
    <cellStyle name="40% - Accent5 3 3 2 4" xfId="1339"/>
    <cellStyle name="40% - Accent5 3 3 3" xfId="461"/>
    <cellStyle name="40% - Accent5 3 3 3 2" xfId="982"/>
    <cellStyle name="40% - Accent5 3 3 3 2 2" xfId="1932"/>
    <cellStyle name="40% - Accent5 3 3 3 3" xfId="1457"/>
    <cellStyle name="40% - Accent5 3 3 4" xfId="746"/>
    <cellStyle name="40% - Accent5 3 3 4 2" xfId="1696"/>
    <cellStyle name="40% - Accent5 3 3 5" xfId="1221"/>
    <cellStyle name="40% - Accent5 3 4" xfId="286"/>
    <cellStyle name="40% - Accent5 3 4 2" xfId="522"/>
    <cellStyle name="40% - Accent5 3 4 2 2" xfId="1043"/>
    <cellStyle name="40% - Accent5 3 4 2 2 2" xfId="1993"/>
    <cellStyle name="40% - Accent5 3 4 2 3" xfId="1518"/>
    <cellStyle name="40% - Accent5 3 4 3" xfId="807"/>
    <cellStyle name="40% - Accent5 3 4 3 2" xfId="1757"/>
    <cellStyle name="40% - Accent5 3 4 4" xfId="1282"/>
    <cellStyle name="40% - Accent5 3 5" xfId="404"/>
    <cellStyle name="40% - Accent5 3 5 2" xfId="925"/>
    <cellStyle name="40% - Accent5 3 5 2 2" xfId="1875"/>
    <cellStyle name="40% - Accent5 3 5 3" xfId="1400"/>
    <cellStyle name="40% - Accent5 3 6" xfId="689"/>
    <cellStyle name="40% - Accent5 3 6 2" xfId="1639"/>
    <cellStyle name="40% - Accent5 3 7" xfId="1164"/>
    <cellStyle name="40% - Accent5 4" xfId="155"/>
    <cellStyle name="40% - Accent5 5" xfId="627"/>
    <cellStyle name="40% - Accent6 2" xfId="15"/>
    <cellStyle name="40% - Accent6 3" xfId="116"/>
    <cellStyle name="40% - Accent6 3 2" xfId="143"/>
    <cellStyle name="40% - Accent6 3 2 2" xfId="248"/>
    <cellStyle name="40% - Accent6 3 2 2 2" xfId="371"/>
    <cellStyle name="40% - Accent6 3 2 2 2 2" xfId="607"/>
    <cellStyle name="40% - Accent6 3 2 2 2 2 2" xfId="1128"/>
    <cellStyle name="40% - Accent6 3 2 2 2 2 2 2" xfId="2078"/>
    <cellStyle name="40% - Accent6 3 2 2 2 2 3" xfId="1603"/>
    <cellStyle name="40% - Accent6 3 2 2 2 3" xfId="892"/>
    <cellStyle name="40% - Accent6 3 2 2 2 3 2" xfId="1842"/>
    <cellStyle name="40% - Accent6 3 2 2 2 4" xfId="1367"/>
    <cellStyle name="40% - Accent6 3 2 2 3" xfId="489"/>
    <cellStyle name="40% - Accent6 3 2 2 3 2" xfId="1010"/>
    <cellStyle name="40% - Accent6 3 2 2 3 2 2" xfId="1960"/>
    <cellStyle name="40% - Accent6 3 2 2 3 3" xfId="1485"/>
    <cellStyle name="40% - Accent6 3 2 2 4" xfId="774"/>
    <cellStyle name="40% - Accent6 3 2 2 4 2" xfId="1724"/>
    <cellStyle name="40% - Accent6 3 2 2 5" xfId="1249"/>
    <cellStyle name="40% - Accent6 3 2 3" xfId="314"/>
    <cellStyle name="40% - Accent6 3 2 3 2" xfId="550"/>
    <cellStyle name="40% - Accent6 3 2 3 2 2" xfId="1071"/>
    <cellStyle name="40% - Accent6 3 2 3 2 2 2" xfId="2021"/>
    <cellStyle name="40% - Accent6 3 2 3 2 3" xfId="1546"/>
    <cellStyle name="40% - Accent6 3 2 3 3" xfId="835"/>
    <cellStyle name="40% - Accent6 3 2 3 3 2" xfId="1785"/>
    <cellStyle name="40% - Accent6 3 2 3 4" xfId="1310"/>
    <cellStyle name="40% - Accent6 3 2 4" xfId="432"/>
    <cellStyle name="40% - Accent6 3 2 4 2" xfId="953"/>
    <cellStyle name="40% - Accent6 3 2 4 2 2" xfId="1903"/>
    <cellStyle name="40% - Accent6 3 2 4 3" xfId="1428"/>
    <cellStyle name="40% - Accent6 3 2 5" xfId="717"/>
    <cellStyle name="40% - Accent6 3 2 5 2" xfId="1667"/>
    <cellStyle name="40% - Accent6 3 2 6" xfId="1192"/>
    <cellStyle name="40% - Accent6 3 3" xfId="222"/>
    <cellStyle name="40% - Accent6 3 3 2" xfId="345"/>
    <cellStyle name="40% - Accent6 3 3 2 2" xfId="581"/>
    <cellStyle name="40% - Accent6 3 3 2 2 2" xfId="1102"/>
    <cellStyle name="40% - Accent6 3 3 2 2 2 2" xfId="2052"/>
    <cellStyle name="40% - Accent6 3 3 2 2 3" xfId="1577"/>
    <cellStyle name="40% - Accent6 3 3 2 3" xfId="866"/>
    <cellStyle name="40% - Accent6 3 3 2 3 2" xfId="1816"/>
    <cellStyle name="40% - Accent6 3 3 2 4" xfId="1341"/>
    <cellStyle name="40% - Accent6 3 3 3" xfId="463"/>
    <cellStyle name="40% - Accent6 3 3 3 2" xfId="984"/>
    <cellStyle name="40% - Accent6 3 3 3 2 2" xfId="1934"/>
    <cellStyle name="40% - Accent6 3 3 3 3" xfId="1459"/>
    <cellStyle name="40% - Accent6 3 3 4" xfId="748"/>
    <cellStyle name="40% - Accent6 3 3 4 2" xfId="1698"/>
    <cellStyle name="40% - Accent6 3 3 5" xfId="1223"/>
    <cellStyle name="40% - Accent6 3 4" xfId="288"/>
    <cellStyle name="40% - Accent6 3 4 2" xfId="524"/>
    <cellStyle name="40% - Accent6 3 4 2 2" xfId="1045"/>
    <cellStyle name="40% - Accent6 3 4 2 2 2" xfId="1995"/>
    <cellStyle name="40% - Accent6 3 4 2 3" xfId="1520"/>
    <cellStyle name="40% - Accent6 3 4 3" xfId="809"/>
    <cellStyle name="40% - Accent6 3 4 3 2" xfId="1759"/>
    <cellStyle name="40% - Accent6 3 4 4" xfId="1284"/>
    <cellStyle name="40% - Accent6 3 5" xfId="406"/>
    <cellStyle name="40% - Accent6 3 5 2" xfId="927"/>
    <cellStyle name="40% - Accent6 3 5 2 2" xfId="1877"/>
    <cellStyle name="40% - Accent6 3 5 3" xfId="1402"/>
    <cellStyle name="40% - Accent6 3 6" xfId="691"/>
    <cellStyle name="40% - Accent6 3 6 2" xfId="1641"/>
    <cellStyle name="40% - Accent6 3 7" xfId="1166"/>
    <cellStyle name="40% - Accent6 4" xfId="156"/>
    <cellStyle name="40% - Accent6 5" xfId="628"/>
    <cellStyle name="60% - Accent1 2" xfId="16"/>
    <cellStyle name="60% - Accent1 3" xfId="97"/>
    <cellStyle name="60% - Accent1 4" xfId="157"/>
    <cellStyle name="60% - Accent1 5" xfId="629"/>
    <cellStyle name="60% - Accent2 2" xfId="17"/>
    <cellStyle name="60% - Accent2 3" xfId="101"/>
    <cellStyle name="60% - Accent2 4" xfId="158"/>
    <cellStyle name="60% - Accent2 5" xfId="630"/>
    <cellStyle name="60% - Accent3 2" xfId="18"/>
    <cellStyle name="60% - Accent3 3" xfId="105"/>
    <cellStyle name="60% - Accent3 4" xfId="159"/>
    <cellStyle name="60% - Accent3 5" xfId="631"/>
    <cellStyle name="60% - Accent4 2" xfId="19"/>
    <cellStyle name="60% - Accent4 3" xfId="109"/>
    <cellStyle name="60% - Accent4 4" xfId="160"/>
    <cellStyle name="60% - Accent4 5" xfId="632"/>
    <cellStyle name="60% - Accent5 2" xfId="20"/>
    <cellStyle name="60% - Accent5 3" xfId="113"/>
    <cellStyle name="60% - Accent5 4" xfId="161"/>
    <cellStyle name="60% - Accent5 5" xfId="633"/>
    <cellStyle name="60% - Accent6 2" xfId="21"/>
    <cellStyle name="60% - Accent6 3" xfId="117"/>
    <cellStyle name="60% - Accent6 4" xfId="162"/>
    <cellStyle name="60% - Accent6 5" xfId="634"/>
    <cellStyle name="Accent1 2" xfId="22"/>
    <cellStyle name="Accent1 3" xfId="94"/>
    <cellStyle name="Accent1 4" xfId="163"/>
    <cellStyle name="Accent1 5" xfId="635"/>
    <cellStyle name="Accent2 2" xfId="23"/>
    <cellStyle name="Accent2 3" xfId="98"/>
    <cellStyle name="Accent2 4" xfId="164"/>
    <cellStyle name="Accent2 5" xfId="636"/>
    <cellStyle name="Accent3 2" xfId="24"/>
    <cellStyle name="Accent3 3" xfId="102"/>
    <cellStyle name="Accent3 4" xfId="165"/>
    <cellStyle name="Accent3 5" xfId="637"/>
    <cellStyle name="Accent4 2" xfId="25"/>
    <cellStyle name="Accent4 3" xfId="106"/>
    <cellStyle name="Accent4 4" xfId="166"/>
    <cellStyle name="Accent4 5" xfId="638"/>
    <cellStyle name="Accent5 2" xfId="26"/>
    <cellStyle name="Accent5 3" xfId="110"/>
    <cellStyle name="Accent5 4" xfId="167"/>
    <cellStyle name="Accent5 5" xfId="639"/>
    <cellStyle name="Accent6 2" xfId="27"/>
    <cellStyle name="Accent6 3" xfId="114"/>
    <cellStyle name="Accent6 4" xfId="168"/>
    <cellStyle name="Accent6 5" xfId="640"/>
    <cellStyle name="Bad 2" xfId="28"/>
    <cellStyle name="Bad 3" xfId="83"/>
    <cellStyle name="Bad 4" xfId="169"/>
    <cellStyle name="Bad 5" xfId="641"/>
    <cellStyle name="Calculation 2" xfId="29"/>
    <cellStyle name="Calculation 3" xfId="87"/>
    <cellStyle name="Calculation 4" xfId="170"/>
    <cellStyle name="Calculation 5" xfId="642"/>
    <cellStyle name="Check Cell 2" xfId="30"/>
    <cellStyle name="Check Cell 3" xfId="89"/>
    <cellStyle name="Check Cell 4" xfId="171"/>
    <cellStyle name="Check Cell 5" xfId="643"/>
    <cellStyle name="Comma" xfId="2" builtinId="3"/>
    <cellStyle name="Comma 2" xfId="31"/>
    <cellStyle name="Comma 2 2" xfId="173"/>
    <cellStyle name="Comma 2 3" xfId="53"/>
    <cellStyle name="Comma 3" xfId="54"/>
    <cellStyle name="Comma 3 2" xfId="252"/>
    <cellStyle name="Comma 4" xfId="55"/>
    <cellStyle name="Comma 4 2" xfId="254"/>
    <cellStyle name="Comma 5" xfId="172"/>
    <cellStyle name="Comma 6" xfId="251"/>
    <cellStyle name="Comma 6 2" xfId="374"/>
    <cellStyle name="Comma 6 2 2" xfId="610"/>
    <cellStyle name="Comma 6 2 2 2" xfId="1131"/>
    <cellStyle name="Comma 6 2 2 2 2" xfId="2081"/>
    <cellStyle name="Comma 6 2 2 3" xfId="1606"/>
    <cellStyle name="Comma 6 2 3" xfId="895"/>
    <cellStyle name="Comma 6 2 3 2" xfId="1845"/>
    <cellStyle name="Comma 6 2 4" xfId="1370"/>
    <cellStyle name="Comma 6 3" xfId="492"/>
    <cellStyle name="Comma 6 3 2" xfId="1013"/>
    <cellStyle name="Comma 6 3 2 2" xfId="1963"/>
    <cellStyle name="Comma 6 3 3" xfId="1488"/>
    <cellStyle name="Comma 6 4" xfId="777"/>
    <cellStyle name="Comma 6 4 2" xfId="1727"/>
    <cellStyle name="Comma 6 5" xfId="1252"/>
    <cellStyle name="Comma 7" xfId="644"/>
    <cellStyle name="Comma 8" xfId="48"/>
    <cellStyle name="Comma 9" xfId="2086"/>
    <cellStyle name="Currency" xfId="2085" builtinId="4"/>
    <cellStyle name="Currency 2" xfId="56"/>
    <cellStyle name="Currency 2 2" xfId="175"/>
    <cellStyle name="Currency 3" xfId="57"/>
    <cellStyle name="Currency 3 2" xfId="253"/>
    <cellStyle name="Currency 4" xfId="58"/>
    <cellStyle name="Currency 4 2" xfId="255"/>
    <cellStyle name="Currency 5" xfId="174"/>
    <cellStyle name="Currency 6" xfId="645"/>
    <cellStyle name="Currency 7" xfId="49"/>
    <cellStyle name="Explanatory Text 2" xfId="32"/>
    <cellStyle name="Explanatory Text 3" xfId="92"/>
    <cellStyle name="Explanatory Text 4" xfId="176"/>
    <cellStyle name="Explanatory Text 5" xfId="646"/>
    <cellStyle name="Good 2" xfId="33"/>
    <cellStyle name="Good 3" xfId="82"/>
    <cellStyle name="Good 4" xfId="177"/>
    <cellStyle name="Good 5" xfId="647"/>
    <cellStyle name="Heading 1 2" xfId="34"/>
    <cellStyle name="Heading 1 3" xfId="78"/>
    <cellStyle name="Heading 1 4" xfId="178"/>
    <cellStyle name="Heading 1 5" xfId="648"/>
    <cellStyle name="Heading 2 2" xfId="35"/>
    <cellStyle name="Heading 2 3" xfId="79"/>
    <cellStyle name="Heading 2 4" xfId="179"/>
    <cellStyle name="Heading 2 5" xfId="649"/>
    <cellStyle name="Heading 3 2" xfId="36"/>
    <cellStyle name="Heading 3 3" xfId="80"/>
    <cellStyle name="Heading 3 4" xfId="180"/>
    <cellStyle name="Heading 3 5" xfId="650"/>
    <cellStyle name="Heading 4 2" xfId="37"/>
    <cellStyle name="Heading 4 3" xfId="81"/>
    <cellStyle name="Heading 4 4" xfId="181"/>
    <cellStyle name="Heading 4 5" xfId="651"/>
    <cellStyle name="Hyperlink 2" xfId="59"/>
    <cellStyle name="Hyperlink 3" xfId="1135"/>
    <cellStyle name="Input 2" xfId="38"/>
    <cellStyle name="Input 3" xfId="85"/>
    <cellStyle name="Input 4" xfId="182"/>
    <cellStyle name="Input 5" xfId="652"/>
    <cellStyle name="Linked Cell 2" xfId="39"/>
    <cellStyle name="Linked Cell 3" xfId="88"/>
    <cellStyle name="Linked Cell 4" xfId="183"/>
    <cellStyle name="Linked Cell 5" xfId="653"/>
    <cellStyle name="Neutral 2" xfId="40"/>
    <cellStyle name="Neutral 3" xfId="84"/>
    <cellStyle name="Neutral 4" xfId="184"/>
    <cellStyle name="Neutral 5" xfId="654"/>
    <cellStyle name="Normal" xfId="0" builtinId="0"/>
    <cellStyle name="Normal 10" xfId="144"/>
    <cellStyle name="Normal 11" xfId="249"/>
    <cellStyle name="Normal 11 2" xfId="372"/>
    <cellStyle name="Normal 11 2 2" xfId="608"/>
    <cellStyle name="Normal 11 2 2 2" xfId="1129"/>
    <cellStyle name="Normal 11 2 2 2 2" xfId="2079"/>
    <cellStyle name="Normal 11 2 2 3" xfId="1604"/>
    <cellStyle name="Normal 11 2 3" xfId="893"/>
    <cellStyle name="Normal 11 2 3 2" xfId="1843"/>
    <cellStyle name="Normal 11 2 4" xfId="1368"/>
    <cellStyle name="Normal 11 3" xfId="490"/>
    <cellStyle name="Normal 11 3 2" xfId="1011"/>
    <cellStyle name="Normal 11 3 2 2" xfId="1961"/>
    <cellStyle name="Normal 11 3 3" xfId="1486"/>
    <cellStyle name="Normal 11 4" xfId="775"/>
    <cellStyle name="Normal 11 4 2" xfId="1725"/>
    <cellStyle name="Normal 11 5" xfId="1250"/>
    <cellStyle name="Normal 12" xfId="250"/>
    <cellStyle name="Normal 12 2" xfId="373"/>
    <cellStyle name="Normal 12 2 2" xfId="609"/>
    <cellStyle name="Normal 12 2 2 2" xfId="1130"/>
    <cellStyle name="Normal 12 2 2 2 2" xfId="2080"/>
    <cellStyle name="Normal 12 2 2 3" xfId="1605"/>
    <cellStyle name="Normal 12 2 3" xfId="894"/>
    <cellStyle name="Normal 12 2 3 2" xfId="1844"/>
    <cellStyle name="Normal 12 2 4" xfId="1369"/>
    <cellStyle name="Normal 12 3" xfId="491"/>
    <cellStyle name="Normal 12 3 2" xfId="1012"/>
    <cellStyle name="Normal 12 3 2 2" xfId="1962"/>
    <cellStyle name="Normal 12 3 3" xfId="1487"/>
    <cellStyle name="Normal 12 4" xfId="776"/>
    <cellStyle name="Normal 12 4 2" xfId="1726"/>
    <cellStyle name="Normal 12 5" xfId="1251"/>
    <cellStyle name="Normal 13" xfId="257"/>
    <cellStyle name="Normal 13 2" xfId="493"/>
    <cellStyle name="Normal 13 2 2" xfId="1014"/>
    <cellStyle name="Normal 13 2 2 2" xfId="1964"/>
    <cellStyle name="Normal 13 2 3" xfId="1489"/>
    <cellStyle name="Normal 13 3" xfId="778"/>
    <cellStyle name="Normal 13 3 2" xfId="1728"/>
    <cellStyle name="Normal 13 4" xfId="1253"/>
    <cellStyle name="Normal 14" xfId="375"/>
    <cellStyle name="Normal 14 2" xfId="611"/>
    <cellStyle name="Normal 14 2 2" xfId="1132"/>
    <cellStyle name="Normal 14 2 2 2" xfId="2082"/>
    <cellStyle name="Normal 14 2 3" xfId="1607"/>
    <cellStyle name="Normal 14 3" xfId="896"/>
    <cellStyle name="Normal 14 3 2" xfId="1846"/>
    <cellStyle name="Normal 14 4" xfId="1371"/>
    <cellStyle name="Normal 15" xfId="612"/>
    <cellStyle name="Normal 16" xfId="613"/>
    <cellStyle name="Normal 16 2" xfId="1133"/>
    <cellStyle name="Normal 16 2 2" xfId="2083"/>
    <cellStyle name="Normal 16 3" xfId="1608"/>
    <cellStyle name="Normal 17" xfId="614"/>
    <cellStyle name="Normal 17 2" xfId="1134"/>
    <cellStyle name="Normal 17 2 2" xfId="2084"/>
    <cellStyle name="Normal 17 3" xfId="1609"/>
    <cellStyle name="Normal 18" xfId="616"/>
    <cellStyle name="Normal 19" xfId="615"/>
    <cellStyle name="Normal 19 2" xfId="1610"/>
    <cellStyle name="Normal 2" xfId="46"/>
    <cellStyle name="Normal 2 2" xfId="185"/>
    <cellStyle name="Normal 2 3" xfId="51"/>
    <cellStyle name="Normal 3" xfId="47"/>
    <cellStyle name="Normal 3 10" xfId="1136"/>
    <cellStyle name="Normal 3 2" xfId="62"/>
    <cellStyle name="Normal 3 3" xfId="71"/>
    <cellStyle name="Normal 3 3 2" xfId="124"/>
    <cellStyle name="Normal 3 3 2 2" xfId="229"/>
    <cellStyle name="Normal 3 3 2 2 2" xfId="352"/>
    <cellStyle name="Normal 3 3 2 2 2 2" xfId="588"/>
    <cellStyle name="Normal 3 3 2 2 2 2 2" xfId="1109"/>
    <cellStyle name="Normal 3 3 2 2 2 2 2 2" xfId="2059"/>
    <cellStyle name="Normal 3 3 2 2 2 2 3" xfId="1584"/>
    <cellStyle name="Normal 3 3 2 2 2 3" xfId="873"/>
    <cellStyle name="Normal 3 3 2 2 2 3 2" xfId="1823"/>
    <cellStyle name="Normal 3 3 2 2 2 4" xfId="1348"/>
    <cellStyle name="Normal 3 3 2 2 3" xfId="470"/>
    <cellStyle name="Normal 3 3 2 2 3 2" xfId="991"/>
    <cellStyle name="Normal 3 3 2 2 3 2 2" xfId="1941"/>
    <cellStyle name="Normal 3 3 2 2 3 3" xfId="1466"/>
    <cellStyle name="Normal 3 3 2 2 4" xfId="755"/>
    <cellStyle name="Normal 3 3 2 2 4 2" xfId="1705"/>
    <cellStyle name="Normal 3 3 2 2 5" xfId="1230"/>
    <cellStyle name="Normal 3 3 2 3" xfId="295"/>
    <cellStyle name="Normal 3 3 2 3 2" xfId="531"/>
    <cellStyle name="Normal 3 3 2 3 2 2" xfId="1052"/>
    <cellStyle name="Normal 3 3 2 3 2 2 2" xfId="2002"/>
    <cellStyle name="Normal 3 3 2 3 2 3" xfId="1527"/>
    <cellStyle name="Normal 3 3 2 3 3" xfId="816"/>
    <cellStyle name="Normal 3 3 2 3 3 2" xfId="1766"/>
    <cellStyle name="Normal 3 3 2 3 4" xfId="1291"/>
    <cellStyle name="Normal 3 3 2 4" xfId="413"/>
    <cellStyle name="Normal 3 3 2 4 2" xfId="934"/>
    <cellStyle name="Normal 3 3 2 4 2 2" xfId="1884"/>
    <cellStyle name="Normal 3 3 2 4 3" xfId="1409"/>
    <cellStyle name="Normal 3 3 2 5" xfId="698"/>
    <cellStyle name="Normal 3 3 2 5 2" xfId="1648"/>
    <cellStyle name="Normal 3 3 2 6" xfId="1173"/>
    <cellStyle name="Normal 3 3 3" xfId="203"/>
    <cellStyle name="Normal 3 3 3 2" xfId="326"/>
    <cellStyle name="Normal 3 3 3 2 2" xfId="562"/>
    <cellStyle name="Normal 3 3 3 2 2 2" xfId="1083"/>
    <cellStyle name="Normal 3 3 3 2 2 2 2" xfId="2033"/>
    <cellStyle name="Normal 3 3 3 2 2 3" xfId="1558"/>
    <cellStyle name="Normal 3 3 3 2 3" xfId="847"/>
    <cellStyle name="Normal 3 3 3 2 3 2" xfId="1797"/>
    <cellStyle name="Normal 3 3 3 2 4" xfId="1322"/>
    <cellStyle name="Normal 3 3 3 3" xfId="444"/>
    <cellStyle name="Normal 3 3 3 3 2" xfId="965"/>
    <cellStyle name="Normal 3 3 3 3 2 2" xfId="1915"/>
    <cellStyle name="Normal 3 3 3 3 3" xfId="1440"/>
    <cellStyle name="Normal 3 3 3 4" xfId="729"/>
    <cellStyle name="Normal 3 3 3 4 2" xfId="1679"/>
    <cellStyle name="Normal 3 3 3 5" xfId="1204"/>
    <cellStyle name="Normal 3 3 4" xfId="269"/>
    <cellStyle name="Normal 3 3 4 2" xfId="505"/>
    <cellStyle name="Normal 3 3 4 2 2" xfId="1026"/>
    <cellStyle name="Normal 3 3 4 2 2 2" xfId="1976"/>
    <cellStyle name="Normal 3 3 4 2 3" xfId="1501"/>
    <cellStyle name="Normal 3 3 4 3" xfId="790"/>
    <cellStyle name="Normal 3 3 4 3 2" xfId="1740"/>
    <cellStyle name="Normal 3 3 4 4" xfId="1265"/>
    <cellStyle name="Normal 3 3 5" xfId="387"/>
    <cellStyle name="Normal 3 3 5 2" xfId="908"/>
    <cellStyle name="Normal 3 3 5 2 2" xfId="1858"/>
    <cellStyle name="Normal 3 3 5 3" xfId="1383"/>
    <cellStyle name="Normal 3 3 6" xfId="672"/>
    <cellStyle name="Normal 3 3 6 2" xfId="1622"/>
    <cellStyle name="Normal 3 3 7" xfId="1147"/>
    <cellStyle name="Normal 3 4" xfId="64"/>
    <cellStyle name="Normal 3 4 2" xfId="197"/>
    <cellStyle name="Normal 3 4 2 2" xfId="320"/>
    <cellStyle name="Normal 3 4 2 2 2" xfId="556"/>
    <cellStyle name="Normal 3 4 2 2 2 2" xfId="1077"/>
    <cellStyle name="Normal 3 4 2 2 2 2 2" xfId="2027"/>
    <cellStyle name="Normal 3 4 2 2 2 3" xfId="1552"/>
    <cellStyle name="Normal 3 4 2 2 3" xfId="841"/>
    <cellStyle name="Normal 3 4 2 2 3 2" xfId="1791"/>
    <cellStyle name="Normal 3 4 2 2 4" xfId="1316"/>
    <cellStyle name="Normal 3 4 2 3" xfId="438"/>
    <cellStyle name="Normal 3 4 2 3 2" xfId="959"/>
    <cellStyle name="Normal 3 4 2 3 2 2" xfId="1909"/>
    <cellStyle name="Normal 3 4 2 3 3" xfId="1434"/>
    <cellStyle name="Normal 3 4 2 4" xfId="723"/>
    <cellStyle name="Normal 3 4 2 4 2" xfId="1673"/>
    <cellStyle name="Normal 3 4 2 5" xfId="1198"/>
    <cellStyle name="Normal 3 4 3" xfId="263"/>
    <cellStyle name="Normal 3 4 3 2" xfId="499"/>
    <cellStyle name="Normal 3 4 3 2 2" xfId="1020"/>
    <cellStyle name="Normal 3 4 3 2 2 2" xfId="1970"/>
    <cellStyle name="Normal 3 4 3 2 3" xfId="1495"/>
    <cellStyle name="Normal 3 4 3 3" xfId="784"/>
    <cellStyle name="Normal 3 4 3 3 2" xfId="1734"/>
    <cellStyle name="Normal 3 4 3 4" xfId="1259"/>
    <cellStyle name="Normal 3 4 4" xfId="381"/>
    <cellStyle name="Normal 3 4 4 2" xfId="902"/>
    <cellStyle name="Normal 3 4 4 2 2" xfId="1852"/>
    <cellStyle name="Normal 3 4 4 3" xfId="1377"/>
    <cellStyle name="Normal 3 4 5" xfId="666"/>
    <cellStyle name="Normal 3 4 5 2" xfId="1616"/>
    <cellStyle name="Normal 3 4 6" xfId="1141"/>
    <cellStyle name="Normal 3 5" xfId="118"/>
    <cellStyle name="Normal 3 5 2" xfId="223"/>
    <cellStyle name="Normal 3 5 2 2" xfId="346"/>
    <cellStyle name="Normal 3 5 2 2 2" xfId="582"/>
    <cellStyle name="Normal 3 5 2 2 2 2" xfId="1103"/>
    <cellStyle name="Normal 3 5 2 2 2 2 2" xfId="2053"/>
    <cellStyle name="Normal 3 5 2 2 2 3" xfId="1578"/>
    <cellStyle name="Normal 3 5 2 2 3" xfId="867"/>
    <cellStyle name="Normal 3 5 2 2 3 2" xfId="1817"/>
    <cellStyle name="Normal 3 5 2 2 4" xfId="1342"/>
    <cellStyle name="Normal 3 5 2 3" xfId="464"/>
    <cellStyle name="Normal 3 5 2 3 2" xfId="985"/>
    <cellStyle name="Normal 3 5 2 3 2 2" xfId="1935"/>
    <cellStyle name="Normal 3 5 2 3 3" xfId="1460"/>
    <cellStyle name="Normal 3 5 2 4" xfId="749"/>
    <cellStyle name="Normal 3 5 2 4 2" xfId="1699"/>
    <cellStyle name="Normal 3 5 2 5" xfId="1224"/>
    <cellStyle name="Normal 3 5 3" xfId="289"/>
    <cellStyle name="Normal 3 5 3 2" xfId="525"/>
    <cellStyle name="Normal 3 5 3 2 2" xfId="1046"/>
    <cellStyle name="Normal 3 5 3 2 2 2" xfId="1996"/>
    <cellStyle name="Normal 3 5 3 2 3" xfId="1521"/>
    <cellStyle name="Normal 3 5 3 3" xfId="810"/>
    <cellStyle name="Normal 3 5 3 3 2" xfId="1760"/>
    <cellStyle name="Normal 3 5 3 4" xfId="1285"/>
    <cellStyle name="Normal 3 5 4" xfId="407"/>
    <cellStyle name="Normal 3 5 4 2" xfId="928"/>
    <cellStyle name="Normal 3 5 4 2 2" xfId="1878"/>
    <cellStyle name="Normal 3 5 4 3" xfId="1403"/>
    <cellStyle name="Normal 3 5 5" xfId="692"/>
    <cellStyle name="Normal 3 5 5 2" xfId="1642"/>
    <cellStyle name="Normal 3 5 6" xfId="1167"/>
    <cellStyle name="Normal 3 6" xfId="192"/>
    <cellStyle name="Normal 3 6 2" xfId="315"/>
    <cellStyle name="Normal 3 6 2 2" xfId="551"/>
    <cellStyle name="Normal 3 6 2 2 2" xfId="1072"/>
    <cellStyle name="Normal 3 6 2 2 2 2" xfId="2022"/>
    <cellStyle name="Normal 3 6 2 2 3" xfId="1547"/>
    <cellStyle name="Normal 3 6 2 3" xfId="836"/>
    <cellStyle name="Normal 3 6 2 3 2" xfId="1786"/>
    <cellStyle name="Normal 3 6 2 4" xfId="1311"/>
    <cellStyle name="Normal 3 6 3" xfId="433"/>
    <cellStyle name="Normal 3 6 3 2" xfId="954"/>
    <cellStyle name="Normal 3 6 3 2 2" xfId="1904"/>
    <cellStyle name="Normal 3 6 3 3" xfId="1429"/>
    <cellStyle name="Normal 3 6 4" xfId="718"/>
    <cellStyle name="Normal 3 6 4 2" xfId="1668"/>
    <cellStyle name="Normal 3 6 5" xfId="1193"/>
    <cellStyle name="Normal 3 7" xfId="258"/>
    <cellStyle name="Normal 3 7 2" xfId="494"/>
    <cellStyle name="Normal 3 7 2 2" xfId="1015"/>
    <cellStyle name="Normal 3 7 2 2 2" xfId="1965"/>
    <cellStyle name="Normal 3 7 2 3" xfId="1490"/>
    <cellStyle name="Normal 3 7 3" xfId="779"/>
    <cellStyle name="Normal 3 7 3 2" xfId="1729"/>
    <cellStyle name="Normal 3 7 4" xfId="1254"/>
    <cellStyle name="Normal 3 8" xfId="376"/>
    <cellStyle name="Normal 3 8 2" xfId="897"/>
    <cellStyle name="Normal 3 8 2 2" xfId="1847"/>
    <cellStyle name="Normal 3 8 3" xfId="1372"/>
    <cellStyle name="Normal 3 9" xfId="661"/>
    <cellStyle name="Normal 3 9 2" xfId="1611"/>
    <cellStyle name="Normal 4" xfId="3"/>
    <cellStyle name="Normal 4 10" xfId="1138"/>
    <cellStyle name="Normal 4 11" xfId="60"/>
    <cellStyle name="Normal 4 2" xfId="73"/>
    <cellStyle name="Normal 4 2 2" xfId="126"/>
    <cellStyle name="Normal 4 2 2 2" xfId="231"/>
    <cellStyle name="Normal 4 2 2 2 2" xfId="354"/>
    <cellStyle name="Normal 4 2 2 2 2 2" xfId="590"/>
    <cellStyle name="Normal 4 2 2 2 2 2 2" xfId="1111"/>
    <cellStyle name="Normal 4 2 2 2 2 2 2 2" xfId="2061"/>
    <cellStyle name="Normal 4 2 2 2 2 2 3" xfId="1586"/>
    <cellStyle name="Normal 4 2 2 2 2 3" xfId="875"/>
    <cellStyle name="Normal 4 2 2 2 2 3 2" xfId="1825"/>
    <cellStyle name="Normal 4 2 2 2 2 4" xfId="1350"/>
    <cellStyle name="Normal 4 2 2 2 3" xfId="472"/>
    <cellStyle name="Normal 4 2 2 2 3 2" xfId="993"/>
    <cellStyle name="Normal 4 2 2 2 3 2 2" xfId="1943"/>
    <cellStyle name="Normal 4 2 2 2 3 3" xfId="1468"/>
    <cellStyle name="Normal 4 2 2 2 4" xfId="757"/>
    <cellStyle name="Normal 4 2 2 2 4 2" xfId="1707"/>
    <cellStyle name="Normal 4 2 2 2 5" xfId="1232"/>
    <cellStyle name="Normal 4 2 2 3" xfId="297"/>
    <cellStyle name="Normal 4 2 2 3 2" xfId="533"/>
    <cellStyle name="Normal 4 2 2 3 2 2" xfId="1054"/>
    <cellStyle name="Normal 4 2 2 3 2 2 2" xfId="2004"/>
    <cellStyle name="Normal 4 2 2 3 2 3" xfId="1529"/>
    <cellStyle name="Normal 4 2 2 3 3" xfId="818"/>
    <cellStyle name="Normal 4 2 2 3 3 2" xfId="1768"/>
    <cellStyle name="Normal 4 2 2 3 4" xfId="1293"/>
    <cellStyle name="Normal 4 2 2 4" xfId="415"/>
    <cellStyle name="Normal 4 2 2 4 2" xfId="936"/>
    <cellStyle name="Normal 4 2 2 4 2 2" xfId="1886"/>
    <cellStyle name="Normal 4 2 2 4 3" xfId="1411"/>
    <cellStyle name="Normal 4 2 2 5" xfId="700"/>
    <cellStyle name="Normal 4 2 2 5 2" xfId="1650"/>
    <cellStyle name="Normal 4 2 2 6" xfId="1175"/>
    <cellStyle name="Normal 4 2 3" xfId="205"/>
    <cellStyle name="Normal 4 2 3 2" xfId="328"/>
    <cellStyle name="Normal 4 2 3 2 2" xfId="564"/>
    <cellStyle name="Normal 4 2 3 2 2 2" xfId="1085"/>
    <cellStyle name="Normal 4 2 3 2 2 2 2" xfId="2035"/>
    <cellStyle name="Normal 4 2 3 2 2 3" xfId="1560"/>
    <cellStyle name="Normal 4 2 3 2 3" xfId="849"/>
    <cellStyle name="Normal 4 2 3 2 3 2" xfId="1799"/>
    <cellStyle name="Normal 4 2 3 2 4" xfId="1324"/>
    <cellStyle name="Normal 4 2 3 3" xfId="446"/>
    <cellStyle name="Normal 4 2 3 3 2" xfId="967"/>
    <cellStyle name="Normal 4 2 3 3 2 2" xfId="1917"/>
    <cellStyle name="Normal 4 2 3 3 3" xfId="1442"/>
    <cellStyle name="Normal 4 2 3 4" xfId="731"/>
    <cellStyle name="Normal 4 2 3 4 2" xfId="1681"/>
    <cellStyle name="Normal 4 2 3 5" xfId="1206"/>
    <cellStyle name="Normal 4 2 4" xfId="271"/>
    <cellStyle name="Normal 4 2 4 2" xfId="507"/>
    <cellStyle name="Normal 4 2 4 2 2" xfId="1028"/>
    <cellStyle name="Normal 4 2 4 2 2 2" xfId="1978"/>
    <cellStyle name="Normal 4 2 4 2 3" xfId="1503"/>
    <cellStyle name="Normal 4 2 4 3" xfId="792"/>
    <cellStyle name="Normal 4 2 4 3 2" xfId="1742"/>
    <cellStyle name="Normal 4 2 4 4" xfId="1267"/>
    <cellStyle name="Normal 4 2 5" xfId="389"/>
    <cellStyle name="Normal 4 2 5 2" xfId="910"/>
    <cellStyle name="Normal 4 2 5 2 2" xfId="1860"/>
    <cellStyle name="Normal 4 2 5 3" xfId="1385"/>
    <cellStyle name="Normal 4 2 6" xfId="674"/>
    <cellStyle name="Normal 4 2 6 2" xfId="1624"/>
    <cellStyle name="Normal 4 2 7" xfId="1149"/>
    <cellStyle name="Normal 4 3" xfId="66"/>
    <cellStyle name="Normal 4 3 2" xfId="199"/>
    <cellStyle name="Normal 4 3 2 2" xfId="322"/>
    <cellStyle name="Normal 4 3 2 2 2" xfId="558"/>
    <cellStyle name="Normal 4 3 2 2 2 2" xfId="1079"/>
    <cellStyle name="Normal 4 3 2 2 2 2 2" xfId="2029"/>
    <cellStyle name="Normal 4 3 2 2 2 3" xfId="1554"/>
    <cellStyle name="Normal 4 3 2 2 3" xfId="843"/>
    <cellStyle name="Normal 4 3 2 2 3 2" xfId="1793"/>
    <cellStyle name="Normal 4 3 2 2 4" xfId="1318"/>
    <cellStyle name="Normal 4 3 2 3" xfId="440"/>
    <cellStyle name="Normal 4 3 2 3 2" xfId="961"/>
    <cellStyle name="Normal 4 3 2 3 2 2" xfId="1911"/>
    <cellStyle name="Normal 4 3 2 3 3" xfId="1436"/>
    <cellStyle name="Normal 4 3 2 4" xfId="725"/>
    <cellStyle name="Normal 4 3 2 4 2" xfId="1675"/>
    <cellStyle name="Normal 4 3 2 5" xfId="1200"/>
    <cellStyle name="Normal 4 3 3" xfId="265"/>
    <cellStyle name="Normal 4 3 3 2" xfId="501"/>
    <cellStyle name="Normal 4 3 3 2 2" xfId="1022"/>
    <cellStyle name="Normal 4 3 3 2 2 2" xfId="1972"/>
    <cellStyle name="Normal 4 3 3 2 3" xfId="1497"/>
    <cellStyle name="Normal 4 3 3 3" xfId="786"/>
    <cellStyle name="Normal 4 3 3 3 2" xfId="1736"/>
    <cellStyle name="Normal 4 3 3 4" xfId="1261"/>
    <cellStyle name="Normal 4 3 4" xfId="383"/>
    <cellStyle name="Normal 4 3 4 2" xfId="904"/>
    <cellStyle name="Normal 4 3 4 2 2" xfId="1854"/>
    <cellStyle name="Normal 4 3 4 3" xfId="1379"/>
    <cellStyle name="Normal 4 3 5" xfId="668"/>
    <cellStyle name="Normal 4 3 5 2" xfId="1618"/>
    <cellStyle name="Normal 4 3 6" xfId="1143"/>
    <cellStyle name="Normal 4 4" xfId="120"/>
    <cellStyle name="Normal 4 4 2" xfId="225"/>
    <cellStyle name="Normal 4 4 2 2" xfId="348"/>
    <cellStyle name="Normal 4 4 2 2 2" xfId="584"/>
    <cellStyle name="Normal 4 4 2 2 2 2" xfId="1105"/>
    <cellStyle name="Normal 4 4 2 2 2 2 2" xfId="2055"/>
    <cellStyle name="Normal 4 4 2 2 2 3" xfId="1580"/>
    <cellStyle name="Normal 4 4 2 2 3" xfId="869"/>
    <cellStyle name="Normal 4 4 2 2 3 2" xfId="1819"/>
    <cellStyle name="Normal 4 4 2 2 4" xfId="1344"/>
    <cellStyle name="Normal 4 4 2 3" xfId="466"/>
    <cellStyle name="Normal 4 4 2 3 2" xfId="987"/>
    <cellStyle name="Normal 4 4 2 3 2 2" xfId="1937"/>
    <cellStyle name="Normal 4 4 2 3 3" xfId="1462"/>
    <cellStyle name="Normal 4 4 2 4" xfId="751"/>
    <cellStyle name="Normal 4 4 2 4 2" xfId="1701"/>
    <cellStyle name="Normal 4 4 2 5" xfId="1226"/>
    <cellStyle name="Normal 4 4 3" xfId="291"/>
    <cellStyle name="Normal 4 4 3 2" xfId="527"/>
    <cellStyle name="Normal 4 4 3 2 2" xfId="1048"/>
    <cellStyle name="Normal 4 4 3 2 2 2" xfId="1998"/>
    <cellStyle name="Normal 4 4 3 2 3" xfId="1523"/>
    <cellStyle name="Normal 4 4 3 3" xfId="812"/>
    <cellStyle name="Normal 4 4 3 3 2" xfId="1762"/>
    <cellStyle name="Normal 4 4 3 4" xfId="1287"/>
    <cellStyle name="Normal 4 4 4" xfId="409"/>
    <cellStyle name="Normal 4 4 4 2" xfId="930"/>
    <cellStyle name="Normal 4 4 4 2 2" xfId="1880"/>
    <cellStyle name="Normal 4 4 4 3" xfId="1405"/>
    <cellStyle name="Normal 4 4 5" xfId="694"/>
    <cellStyle name="Normal 4 4 5 2" xfId="1644"/>
    <cellStyle name="Normal 4 4 6" xfId="1169"/>
    <cellStyle name="Normal 4 5" xfId="194"/>
    <cellStyle name="Normal 4 5 2" xfId="317"/>
    <cellStyle name="Normal 4 5 2 2" xfId="553"/>
    <cellStyle name="Normal 4 5 2 2 2" xfId="1074"/>
    <cellStyle name="Normal 4 5 2 2 2 2" xfId="2024"/>
    <cellStyle name="Normal 4 5 2 2 3" xfId="1549"/>
    <cellStyle name="Normal 4 5 2 3" xfId="838"/>
    <cellStyle name="Normal 4 5 2 3 2" xfId="1788"/>
    <cellStyle name="Normal 4 5 2 4" xfId="1313"/>
    <cellStyle name="Normal 4 5 3" xfId="435"/>
    <cellStyle name="Normal 4 5 3 2" xfId="956"/>
    <cellStyle name="Normal 4 5 3 2 2" xfId="1906"/>
    <cellStyle name="Normal 4 5 3 3" xfId="1431"/>
    <cellStyle name="Normal 4 5 4" xfId="720"/>
    <cellStyle name="Normal 4 5 4 2" xfId="1670"/>
    <cellStyle name="Normal 4 5 5" xfId="1195"/>
    <cellStyle name="Normal 4 6" xfId="256"/>
    <cellStyle name="Normal 4 7" xfId="260"/>
    <cellStyle name="Normal 4 7 2" xfId="496"/>
    <cellStyle name="Normal 4 7 2 2" xfId="1017"/>
    <cellStyle name="Normal 4 7 2 2 2" xfId="1967"/>
    <cellStyle name="Normal 4 7 2 3" xfId="1492"/>
    <cellStyle name="Normal 4 7 3" xfId="781"/>
    <cellStyle name="Normal 4 7 3 2" xfId="1731"/>
    <cellStyle name="Normal 4 7 4" xfId="1256"/>
    <cellStyle name="Normal 4 8" xfId="378"/>
    <cellStyle name="Normal 4 8 2" xfId="899"/>
    <cellStyle name="Normal 4 8 2 2" xfId="1849"/>
    <cellStyle name="Normal 4 8 3" xfId="1374"/>
    <cellStyle name="Normal 4 9" xfId="663"/>
    <cellStyle name="Normal 4 9 2" xfId="1613"/>
    <cellStyle name="Normal 5" xfId="61"/>
    <cellStyle name="Normal 5 2" xfId="74"/>
    <cellStyle name="Normal 5 2 2" xfId="127"/>
    <cellStyle name="Normal 5 2 2 2" xfId="232"/>
    <cellStyle name="Normal 5 2 2 2 2" xfId="355"/>
    <cellStyle name="Normal 5 2 2 2 2 2" xfId="591"/>
    <cellStyle name="Normal 5 2 2 2 2 2 2" xfId="1112"/>
    <cellStyle name="Normal 5 2 2 2 2 2 2 2" xfId="2062"/>
    <cellStyle name="Normal 5 2 2 2 2 2 3" xfId="1587"/>
    <cellStyle name="Normal 5 2 2 2 2 3" xfId="876"/>
    <cellStyle name="Normal 5 2 2 2 2 3 2" xfId="1826"/>
    <cellStyle name="Normal 5 2 2 2 2 4" xfId="1351"/>
    <cellStyle name="Normal 5 2 2 2 3" xfId="473"/>
    <cellStyle name="Normal 5 2 2 2 3 2" xfId="994"/>
    <cellStyle name="Normal 5 2 2 2 3 2 2" xfId="1944"/>
    <cellStyle name="Normal 5 2 2 2 3 3" xfId="1469"/>
    <cellStyle name="Normal 5 2 2 2 4" xfId="758"/>
    <cellStyle name="Normal 5 2 2 2 4 2" xfId="1708"/>
    <cellStyle name="Normal 5 2 2 2 5" xfId="1233"/>
    <cellStyle name="Normal 5 2 2 3" xfId="298"/>
    <cellStyle name="Normal 5 2 2 3 2" xfId="534"/>
    <cellStyle name="Normal 5 2 2 3 2 2" xfId="1055"/>
    <cellStyle name="Normal 5 2 2 3 2 2 2" xfId="2005"/>
    <cellStyle name="Normal 5 2 2 3 2 3" xfId="1530"/>
    <cellStyle name="Normal 5 2 2 3 3" xfId="819"/>
    <cellStyle name="Normal 5 2 2 3 3 2" xfId="1769"/>
    <cellStyle name="Normal 5 2 2 3 4" xfId="1294"/>
    <cellStyle name="Normal 5 2 2 4" xfId="416"/>
    <cellStyle name="Normal 5 2 2 4 2" xfId="937"/>
    <cellStyle name="Normal 5 2 2 4 2 2" xfId="1887"/>
    <cellStyle name="Normal 5 2 2 4 3" xfId="1412"/>
    <cellStyle name="Normal 5 2 2 5" xfId="701"/>
    <cellStyle name="Normal 5 2 2 5 2" xfId="1651"/>
    <cellStyle name="Normal 5 2 2 6" xfId="1176"/>
    <cellStyle name="Normal 5 2 3" xfId="206"/>
    <cellStyle name="Normal 5 2 3 2" xfId="329"/>
    <cellStyle name="Normal 5 2 3 2 2" xfId="565"/>
    <cellStyle name="Normal 5 2 3 2 2 2" xfId="1086"/>
    <cellStyle name="Normal 5 2 3 2 2 2 2" xfId="2036"/>
    <cellStyle name="Normal 5 2 3 2 2 3" xfId="1561"/>
    <cellStyle name="Normal 5 2 3 2 3" xfId="850"/>
    <cellStyle name="Normal 5 2 3 2 3 2" xfId="1800"/>
    <cellStyle name="Normal 5 2 3 2 4" xfId="1325"/>
    <cellStyle name="Normal 5 2 3 3" xfId="447"/>
    <cellStyle name="Normal 5 2 3 3 2" xfId="968"/>
    <cellStyle name="Normal 5 2 3 3 2 2" xfId="1918"/>
    <cellStyle name="Normal 5 2 3 3 3" xfId="1443"/>
    <cellStyle name="Normal 5 2 3 4" xfId="732"/>
    <cellStyle name="Normal 5 2 3 4 2" xfId="1682"/>
    <cellStyle name="Normal 5 2 3 5" xfId="1207"/>
    <cellStyle name="Normal 5 2 4" xfId="272"/>
    <cellStyle name="Normal 5 2 4 2" xfId="508"/>
    <cellStyle name="Normal 5 2 4 2 2" xfId="1029"/>
    <cellStyle name="Normal 5 2 4 2 2 2" xfId="1979"/>
    <cellStyle name="Normal 5 2 4 2 3" xfId="1504"/>
    <cellStyle name="Normal 5 2 4 3" xfId="793"/>
    <cellStyle name="Normal 5 2 4 3 2" xfId="1743"/>
    <cellStyle name="Normal 5 2 4 4" xfId="1268"/>
    <cellStyle name="Normal 5 2 5" xfId="390"/>
    <cellStyle name="Normal 5 2 5 2" xfId="911"/>
    <cellStyle name="Normal 5 2 5 2 2" xfId="1861"/>
    <cellStyle name="Normal 5 2 5 3" xfId="1386"/>
    <cellStyle name="Normal 5 2 6" xfId="675"/>
    <cellStyle name="Normal 5 2 6 2" xfId="1625"/>
    <cellStyle name="Normal 5 2 7" xfId="1150"/>
    <cellStyle name="Normal 5 3" xfId="67"/>
    <cellStyle name="Normal 5 3 2" xfId="200"/>
    <cellStyle name="Normal 5 3 2 2" xfId="323"/>
    <cellStyle name="Normal 5 3 2 2 2" xfId="559"/>
    <cellStyle name="Normal 5 3 2 2 2 2" xfId="1080"/>
    <cellStyle name="Normal 5 3 2 2 2 2 2" xfId="2030"/>
    <cellStyle name="Normal 5 3 2 2 2 3" xfId="1555"/>
    <cellStyle name="Normal 5 3 2 2 3" xfId="844"/>
    <cellStyle name="Normal 5 3 2 2 3 2" xfId="1794"/>
    <cellStyle name="Normal 5 3 2 2 4" xfId="1319"/>
    <cellStyle name="Normal 5 3 2 3" xfId="441"/>
    <cellStyle name="Normal 5 3 2 3 2" xfId="962"/>
    <cellStyle name="Normal 5 3 2 3 2 2" xfId="1912"/>
    <cellStyle name="Normal 5 3 2 3 3" xfId="1437"/>
    <cellStyle name="Normal 5 3 2 4" xfId="726"/>
    <cellStyle name="Normal 5 3 2 4 2" xfId="1676"/>
    <cellStyle name="Normal 5 3 2 5" xfId="1201"/>
    <cellStyle name="Normal 5 3 3" xfId="266"/>
    <cellStyle name="Normal 5 3 3 2" xfId="502"/>
    <cellStyle name="Normal 5 3 3 2 2" xfId="1023"/>
    <cellStyle name="Normal 5 3 3 2 2 2" xfId="1973"/>
    <cellStyle name="Normal 5 3 3 2 3" xfId="1498"/>
    <cellStyle name="Normal 5 3 3 3" xfId="787"/>
    <cellStyle name="Normal 5 3 3 3 2" xfId="1737"/>
    <cellStyle name="Normal 5 3 3 4" xfId="1262"/>
    <cellStyle name="Normal 5 3 4" xfId="384"/>
    <cellStyle name="Normal 5 3 4 2" xfId="905"/>
    <cellStyle name="Normal 5 3 4 2 2" xfId="1855"/>
    <cellStyle name="Normal 5 3 4 3" xfId="1380"/>
    <cellStyle name="Normal 5 3 5" xfId="669"/>
    <cellStyle name="Normal 5 3 5 2" xfId="1619"/>
    <cellStyle name="Normal 5 3 6" xfId="1144"/>
    <cellStyle name="Normal 5 4" xfId="121"/>
    <cellStyle name="Normal 5 4 2" xfId="226"/>
    <cellStyle name="Normal 5 4 2 2" xfId="349"/>
    <cellStyle name="Normal 5 4 2 2 2" xfId="585"/>
    <cellStyle name="Normal 5 4 2 2 2 2" xfId="1106"/>
    <cellStyle name="Normal 5 4 2 2 2 2 2" xfId="2056"/>
    <cellStyle name="Normal 5 4 2 2 2 3" xfId="1581"/>
    <cellStyle name="Normal 5 4 2 2 3" xfId="870"/>
    <cellStyle name="Normal 5 4 2 2 3 2" xfId="1820"/>
    <cellStyle name="Normal 5 4 2 2 4" xfId="1345"/>
    <cellStyle name="Normal 5 4 2 3" xfId="467"/>
    <cellStyle name="Normal 5 4 2 3 2" xfId="988"/>
    <cellStyle name="Normal 5 4 2 3 2 2" xfId="1938"/>
    <cellStyle name="Normal 5 4 2 3 3" xfId="1463"/>
    <cellStyle name="Normal 5 4 2 4" xfId="752"/>
    <cellStyle name="Normal 5 4 2 4 2" xfId="1702"/>
    <cellStyle name="Normal 5 4 2 5" xfId="1227"/>
    <cellStyle name="Normal 5 4 3" xfId="292"/>
    <cellStyle name="Normal 5 4 3 2" xfId="528"/>
    <cellStyle name="Normal 5 4 3 2 2" xfId="1049"/>
    <cellStyle name="Normal 5 4 3 2 2 2" xfId="1999"/>
    <cellStyle name="Normal 5 4 3 2 3" xfId="1524"/>
    <cellStyle name="Normal 5 4 3 3" xfId="813"/>
    <cellStyle name="Normal 5 4 3 3 2" xfId="1763"/>
    <cellStyle name="Normal 5 4 3 4" xfId="1288"/>
    <cellStyle name="Normal 5 4 4" xfId="410"/>
    <cellStyle name="Normal 5 4 4 2" xfId="931"/>
    <cellStyle name="Normal 5 4 4 2 2" xfId="1881"/>
    <cellStyle name="Normal 5 4 4 3" xfId="1406"/>
    <cellStyle name="Normal 5 4 5" xfId="695"/>
    <cellStyle name="Normal 5 4 5 2" xfId="1645"/>
    <cellStyle name="Normal 5 4 6" xfId="1170"/>
    <cellStyle name="Normal 5 5" xfId="195"/>
    <cellStyle name="Normal 5 5 2" xfId="318"/>
    <cellStyle name="Normal 5 5 2 2" xfId="554"/>
    <cellStyle name="Normal 5 5 2 2 2" xfId="1075"/>
    <cellStyle name="Normal 5 5 2 2 2 2" xfId="2025"/>
    <cellStyle name="Normal 5 5 2 2 3" xfId="1550"/>
    <cellStyle name="Normal 5 5 2 3" xfId="839"/>
    <cellStyle name="Normal 5 5 2 3 2" xfId="1789"/>
    <cellStyle name="Normal 5 5 2 4" xfId="1314"/>
    <cellStyle name="Normal 5 5 3" xfId="436"/>
    <cellStyle name="Normal 5 5 3 2" xfId="957"/>
    <cellStyle name="Normal 5 5 3 2 2" xfId="1907"/>
    <cellStyle name="Normal 5 5 3 3" xfId="1432"/>
    <cellStyle name="Normal 5 5 4" xfId="721"/>
    <cellStyle name="Normal 5 5 4 2" xfId="1671"/>
    <cellStyle name="Normal 5 5 5" xfId="1196"/>
    <cellStyle name="Normal 5 6" xfId="261"/>
    <cellStyle name="Normal 5 6 2" xfId="497"/>
    <cellStyle name="Normal 5 6 2 2" xfId="1018"/>
    <cellStyle name="Normal 5 6 2 2 2" xfId="1968"/>
    <cellStyle name="Normal 5 6 2 3" xfId="1493"/>
    <cellStyle name="Normal 5 6 3" xfId="782"/>
    <cellStyle name="Normal 5 6 3 2" xfId="1732"/>
    <cellStyle name="Normal 5 6 4" xfId="1257"/>
    <cellStyle name="Normal 5 7" xfId="379"/>
    <cellStyle name="Normal 5 7 2" xfId="900"/>
    <cellStyle name="Normal 5 7 2 2" xfId="1850"/>
    <cellStyle name="Normal 5 7 3" xfId="1375"/>
    <cellStyle name="Normal 5 8" xfId="664"/>
    <cellStyle name="Normal 5 8 2" xfId="1614"/>
    <cellStyle name="Normal 5 9" xfId="1139"/>
    <cellStyle name="Normal 6" xfId="63"/>
    <cellStyle name="Normal 6 2" xfId="75"/>
    <cellStyle name="Normal 6 2 2" xfId="128"/>
    <cellStyle name="Normal 6 2 2 2" xfId="233"/>
    <cellStyle name="Normal 6 2 2 2 2" xfId="356"/>
    <cellStyle name="Normal 6 2 2 2 2 2" xfId="592"/>
    <cellStyle name="Normal 6 2 2 2 2 2 2" xfId="1113"/>
    <cellStyle name="Normal 6 2 2 2 2 2 2 2" xfId="2063"/>
    <cellStyle name="Normal 6 2 2 2 2 2 3" xfId="1588"/>
    <cellStyle name="Normal 6 2 2 2 2 3" xfId="877"/>
    <cellStyle name="Normal 6 2 2 2 2 3 2" xfId="1827"/>
    <cellStyle name="Normal 6 2 2 2 2 4" xfId="1352"/>
    <cellStyle name="Normal 6 2 2 2 3" xfId="474"/>
    <cellStyle name="Normal 6 2 2 2 3 2" xfId="995"/>
    <cellStyle name="Normal 6 2 2 2 3 2 2" xfId="1945"/>
    <cellStyle name="Normal 6 2 2 2 3 3" xfId="1470"/>
    <cellStyle name="Normal 6 2 2 2 4" xfId="759"/>
    <cellStyle name="Normal 6 2 2 2 4 2" xfId="1709"/>
    <cellStyle name="Normal 6 2 2 2 5" xfId="1234"/>
    <cellStyle name="Normal 6 2 2 3" xfId="299"/>
    <cellStyle name="Normal 6 2 2 3 2" xfId="535"/>
    <cellStyle name="Normal 6 2 2 3 2 2" xfId="1056"/>
    <cellStyle name="Normal 6 2 2 3 2 2 2" xfId="2006"/>
    <cellStyle name="Normal 6 2 2 3 2 3" xfId="1531"/>
    <cellStyle name="Normal 6 2 2 3 3" xfId="820"/>
    <cellStyle name="Normal 6 2 2 3 3 2" xfId="1770"/>
    <cellStyle name="Normal 6 2 2 3 4" xfId="1295"/>
    <cellStyle name="Normal 6 2 2 4" xfId="417"/>
    <cellStyle name="Normal 6 2 2 4 2" xfId="938"/>
    <cellStyle name="Normal 6 2 2 4 2 2" xfId="1888"/>
    <cellStyle name="Normal 6 2 2 4 3" xfId="1413"/>
    <cellStyle name="Normal 6 2 2 5" xfId="702"/>
    <cellStyle name="Normal 6 2 2 5 2" xfId="1652"/>
    <cellStyle name="Normal 6 2 2 6" xfId="1177"/>
    <cellStyle name="Normal 6 2 3" xfId="207"/>
    <cellStyle name="Normal 6 2 3 2" xfId="330"/>
    <cellStyle name="Normal 6 2 3 2 2" xfId="566"/>
    <cellStyle name="Normal 6 2 3 2 2 2" xfId="1087"/>
    <cellStyle name="Normal 6 2 3 2 2 2 2" xfId="2037"/>
    <cellStyle name="Normal 6 2 3 2 2 3" xfId="1562"/>
    <cellStyle name="Normal 6 2 3 2 3" xfId="851"/>
    <cellStyle name="Normal 6 2 3 2 3 2" xfId="1801"/>
    <cellStyle name="Normal 6 2 3 2 4" xfId="1326"/>
    <cellStyle name="Normal 6 2 3 3" xfId="448"/>
    <cellStyle name="Normal 6 2 3 3 2" xfId="969"/>
    <cellStyle name="Normal 6 2 3 3 2 2" xfId="1919"/>
    <cellStyle name="Normal 6 2 3 3 3" xfId="1444"/>
    <cellStyle name="Normal 6 2 3 4" xfId="733"/>
    <cellStyle name="Normal 6 2 3 4 2" xfId="1683"/>
    <cellStyle name="Normal 6 2 3 5" xfId="1208"/>
    <cellStyle name="Normal 6 2 4" xfId="273"/>
    <cellStyle name="Normal 6 2 4 2" xfId="509"/>
    <cellStyle name="Normal 6 2 4 2 2" xfId="1030"/>
    <cellStyle name="Normal 6 2 4 2 2 2" xfId="1980"/>
    <cellStyle name="Normal 6 2 4 2 3" xfId="1505"/>
    <cellStyle name="Normal 6 2 4 3" xfId="794"/>
    <cellStyle name="Normal 6 2 4 3 2" xfId="1744"/>
    <cellStyle name="Normal 6 2 4 4" xfId="1269"/>
    <cellStyle name="Normal 6 2 5" xfId="391"/>
    <cellStyle name="Normal 6 2 5 2" xfId="912"/>
    <cellStyle name="Normal 6 2 5 2 2" xfId="1862"/>
    <cellStyle name="Normal 6 2 5 3" xfId="1387"/>
    <cellStyle name="Normal 6 2 6" xfId="676"/>
    <cellStyle name="Normal 6 2 6 2" xfId="1626"/>
    <cellStyle name="Normal 6 2 7" xfId="1151"/>
    <cellStyle name="Normal 6 3" xfId="68"/>
    <cellStyle name="Normal 6 3 2" xfId="201"/>
    <cellStyle name="Normal 6 3 2 2" xfId="324"/>
    <cellStyle name="Normal 6 3 2 2 2" xfId="560"/>
    <cellStyle name="Normal 6 3 2 2 2 2" xfId="1081"/>
    <cellStyle name="Normal 6 3 2 2 2 2 2" xfId="2031"/>
    <cellStyle name="Normal 6 3 2 2 2 3" xfId="1556"/>
    <cellStyle name="Normal 6 3 2 2 3" xfId="845"/>
    <cellStyle name="Normal 6 3 2 2 3 2" xfId="1795"/>
    <cellStyle name="Normal 6 3 2 2 4" xfId="1320"/>
    <cellStyle name="Normal 6 3 2 3" xfId="442"/>
    <cellStyle name="Normal 6 3 2 3 2" xfId="963"/>
    <cellStyle name="Normal 6 3 2 3 2 2" xfId="1913"/>
    <cellStyle name="Normal 6 3 2 3 3" xfId="1438"/>
    <cellStyle name="Normal 6 3 2 4" xfId="727"/>
    <cellStyle name="Normal 6 3 2 4 2" xfId="1677"/>
    <cellStyle name="Normal 6 3 2 5" xfId="1202"/>
    <cellStyle name="Normal 6 3 3" xfId="267"/>
    <cellStyle name="Normal 6 3 3 2" xfId="503"/>
    <cellStyle name="Normal 6 3 3 2 2" xfId="1024"/>
    <cellStyle name="Normal 6 3 3 2 2 2" xfId="1974"/>
    <cellStyle name="Normal 6 3 3 2 3" xfId="1499"/>
    <cellStyle name="Normal 6 3 3 3" xfId="788"/>
    <cellStyle name="Normal 6 3 3 3 2" xfId="1738"/>
    <cellStyle name="Normal 6 3 3 4" xfId="1263"/>
    <cellStyle name="Normal 6 3 4" xfId="385"/>
    <cellStyle name="Normal 6 3 4 2" xfId="906"/>
    <cellStyle name="Normal 6 3 4 2 2" xfId="1856"/>
    <cellStyle name="Normal 6 3 4 3" xfId="1381"/>
    <cellStyle name="Normal 6 3 5" xfId="670"/>
    <cellStyle name="Normal 6 3 5 2" xfId="1620"/>
    <cellStyle name="Normal 6 3 6" xfId="1145"/>
    <cellStyle name="Normal 6 4" xfId="122"/>
    <cellStyle name="Normal 6 4 2" xfId="227"/>
    <cellStyle name="Normal 6 4 2 2" xfId="350"/>
    <cellStyle name="Normal 6 4 2 2 2" xfId="586"/>
    <cellStyle name="Normal 6 4 2 2 2 2" xfId="1107"/>
    <cellStyle name="Normal 6 4 2 2 2 2 2" xfId="2057"/>
    <cellStyle name="Normal 6 4 2 2 2 3" xfId="1582"/>
    <cellStyle name="Normal 6 4 2 2 3" xfId="871"/>
    <cellStyle name="Normal 6 4 2 2 3 2" xfId="1821"/>
    <cellStyle name="Normal 6 4 2 2 4" xfId="1346"/>
    <cellStyle name="Normal 6 4 2 3" xfId="468"/>
    <cellStyle name="Normal 6 4 2 3 2" xfId="989"/>
    <cellStyle name="Normal 6 4 2 3 2 2" xfId="1939"/>
    <cellStyle name="Normal 6 4 2 3 3" xfId="1464"/>
    <cellStyle name="Normal 6 4 2 4" xfId="753"/>
    <cellStyle name="Normal 6 4 2 4 2" xfId="1703"/>
    <cellStyle name="Normal 6 4 2 5" xfId="1228"/>
    <cellStyle name="Normal 6 4 3" xfId="293"/>
    <cellStyle name="Normal 6 4 3 2" xfId="529"/>
    <cellStyle name="Normal 6 4 3 2 2" xfId="1050"/>
    <cellStyle name="Normal 6 4 3 2 2 2" xfId="2000"/>
    <cellStyle name="Normal 6 4 3 2 3" xfId="1525"/>
    <cellStyle name="Normal 6 4 3 3" xfId="814"/>
    <cellStyle name="Normal 6 4 3 3 2" xfId="1764"/>
    <cellStyle name="Normal 6 4 3 4" xfId="1289"/>
    <cellStyle name="Normal 6 4 4" xfId="411"/>
    <cellStyle name="Normal 6 4 4 2" xfId="932"/>
    <cellStyle name="Normal 6 4 4 2 2" xfId="1882"/>
    <cellStyle name="Normal 6 4 4 3" xfId="1407"/>
    <cellStyle name="Normal 6 4 5" xfId="696"/>
    <cellStyle name="Normal 6 4 5 2" xfId="1646"/>
    <cellStyle name="Normal 6 4 6" xfId="1171"/>
    <cellStyle name="Normal 6 5" xfId="196"/>
    <cellStyle name="Normal 6 5 2" xfId="319"/>
    <cellStyle name="Normal 6 5 2 2" xfId="555"/>
    <cellStyle name="Normal 6 5 2 2 2" xfId="1076"/>
    <cellStyle name="Normal 6 5 2 2 2 2" xfId="2026"/>
    <cellStyle name="Normal 6 5 2 2 3" xfId="1551"/>
    <cellStyle name="Normal 6 5 2 3" xfId="840"/>
    <cellStyle name="Normal 6 5 2 3 2" xfId="1790"/>
    <cellStyle name="Normal 6 5 2 4" xfId="1315"/>
    <cellStyle name="Normal 6 5 3" xfId="437"/>
    <cellStyle name="Normal 6 5 3 2" xfId="958"/>
    <cellStyle name="Normal 6 5 3 2 2" xfId="1908"/>
    <cellStyle name="Normal 6 5 3 3" xfId="1433"/>
    <cellStyle name="Normal 6 5 4" xfId="722"/>
    <cellStyle name="Normal 6 5 4 2" xfId="1672"/>
    <cellStyle name="Normal 6 5 5" xfId="1197"/>
    <cellStyle name="Normal 6 6" xfId="262"/>
    <cellStyle name="Normal 6 6 2" xfId="498"/>
    <cellStyle name="Normal 6 6 2 2" xfId="1019"/>
    <cellStyle name="Normal 6 6 2 2 2" xfId="1969"/>
    <cellStyle name="Normal 6 6 2 3" xfId="1494"/>
    <cellStyle name="Normal 6 6 3" xfId="783"/>
    <cellStyle name="Normal 6 6 3 2" xfId="1733"/>
    <cellStyle name="Normal 6 6 4" xfId="1258"/>
    <cellStyle name="Normal 6 7" xfId="380"/>
    <cellStyle name="Normal 6 7 2" xfId="901"/>
    <cellStyle name="Normal 6 7 2 2" xfId="1851"/>
    <cellStyle name="Normal 6 7 3" xfId="1376"/>
    <cellStyle name="Normal 6 8" xfId="665"/>
    <cellStyle name="Normal 6 8 2" xfId="1615"/>
    <cellStyle name="Normal 6 9" xfId="1140"/>
    <cellStyle name="Normal 7" xfId="69"/>
    <cellStyle name="Normal 7 2" xfId="123"/>
    <cellStyle name="Normal 7 2 2" xfId="228"/>
    <cellStyle name="Normal 7 2 2 2" xfId="351"/>
    <cellStyle name="Normal 7 2 2 2 2" xfId="587"/>
    <cellStyle name="Normal 7 2 2 2 2 2" xfId="1108"/>
    <cellStyle name="Normal 7 2 2 2 2 2 2" xfId="2058"/>
    <cellStyle name="Normal 7 2 2 2 2 3" xfId="1583"/>
    <cellStyle name="Normal 7 2 2 2 3" xfId="872"/>
    <cellStyle name="Normal 7 2 2 2 3 2" xfId="1822"/>
    <cellStyle name="Normal 7 2 2 2 4" xfId="1347"/>
    <cellStyle name="Normal 7 2 2 3" xfId="469"/>
    <cellStyle name="Normal 7 2 2 3 2" xfId="990"/>
    <cellStyle name="Normal 7 2 2 3 2 2" xfId="1940"/>
    <cellStyle name="Normal 7 2 2 3 3" xfId="1465"/>
    <cellStyle name="Normal 7 2 2 4" xfId="754"/>
    <cellStyle name="Normal 7 2 2 4 2" xfId="1704"/>
    <cellStyle name="Normal 7 2 2 5" xfId="1229"/>
    <cellStyle name="Normal 7 2 3" xfId="294"/>
    <cellStyle name="Normal 7 2 3 2" xfId="530"/>
    <cellStyle name="Normal 7 2 3 2 2" xfId="1051"/>
    <cellStyle name="Normal 7 2 3 2 2 2" xfId="2001"/>
    <cellStyle name="Normal 7 2 3 2 3" xfId="1526"/>
    <cellStyle name="Normal 7 2 3 3" xfId="815"/>
    <cellStyle name="Normal 7 2 3 3 2" xfId="1765"/>
    <cellStyle name="Normal 7 2 3 4" xfId="1290"/>
    <cellStyle name="Normal 7 2 4" xfId="412"/>
    <cellStyle name="Normal 7 2 4 2" xfId="933"/>
    <cellStyle name="Normal 7 2 4 2 2" xfId="1883"/>
    <cellStyle name="Normal 7 2 4 3" xfId="1408"/>
    <cellStyle name="Normal 7 2 5" xfId="697"/>
    <cellStyle name="Normal 7 2 5 2" xfId="1647"/>
    <cellStyle name="Normal 7 2 6" xfId="1172"/>
    <cellStyle name="Normal 7 3" xfId="202"/>
    <cellStyle name="Normal 7 3 2" xfId="325"/>
    <cellStyle name="Normal 7 3 2 2" xfId="561"/>
    <cellStyle name="Normal 7 3 2 2 2" xfId="1082"/>
    <cellStyle name="Normal 7 3 2 2 2 2" xfId="2032"/>
    <cellStyle name="Normal 7 3 2 2 3" xfId="1557"/>
    <cellStyle name="Normal 7 3 2 3" xfId="846"/>
    <cellStyle name="Normal 7 3 2 3 2" xfId="1796"/>
    <cellStyle name="Normal 7 3 2 4" xfId="1321"/>
    <cellStyle name="Normal 7 3 3" xfId="443"/>
    <cellStyle name="Normal 7 3 3 2" xfId="964"/>
    <cellStyle name="Normal 7 3 3 2 2" xfId="1914"/>
    <cellStyle name="Normal 7 3 3 3" xfId="1439"/>
    <cellStyle name="Normal 7 3 4" xfId="728"/>
    <cellStyle name="Normal 7 3 4 2" xfId="1678"/>
    <cellStyle name="Normal 7 3 5" xfId="1203"/>
    <cellStyle name="Normal 7 4" xfId="268"/>
    <cellStyle name="Normal 7 4 2" xfId="504"/>
    <cellStyle name="Normal 7 4 2 2" xfId="1025"/>
    <cellStyle name="Normal 7 4 2 2 2" xfId="1975"/>
    <cellStyle name="Normal 7 4 2 3" xfId="1500"/>
    <cellStyle name="Normal 7 4 3" xfId="789"/>
    <cellStyle name="Normal 7 4 3 2" xfId="1739"/>
    <cellStyle name="Normal 7 4 4" xfId="1264"/>
    <cellStyle name="Normal 7 5" xfId="386"/>
    <cellStyle name="Normal 7 5 2" xfId="907"/>
    <cellStyle name="Normal 7 5 2 2" xfId="1857"/>
    <cellStyle name="Normal 7 5 3" xfId="1382"/>
    <cellStyle name="Normal 7 6" xfId="671"/>
    <cellStyle name="Normal 7 6 2" xfId="1621"/>
    <cellStyle name="Normal 7 7" xfId="1146"/>
    <cellStyle name="Normal 8" xfId="1"/>
    <cellStyle name="Normal 8 2" xfId="129"/>
    <cellStyle name="Normal 8 2 2" xfId="234"/>
    <cellStyle name="Normal 8 2 2 2" xfId="357"/>
    <cellStyle name="Normal 8 2 2 2 2" xfId="593"/>
    <cellStyle name="Normal 8 2 2 2 2 2" xfId="1114"/>
    <cellStyle name="Normal 8 2 2 2 2 2 2" xfId="2064"/>
    <cellStyle name="Normal 8 2 2 2 2 3" xfId="1589"/>
    <cellStyle name="Normal 8 2 2 2 3" xfId="878"/>
    <cellStyle name="Normal 8 2 2 2 3 2" xfId="1828"/>
    <cellStyle name="Normal 8 2 2 2 4" xfId="1353"/>
    <cellStyle name="Normal 8 2 2 3" xfId="475"/>
    <cellStyle name="Normal 8 2 2 3 2" xfId="996"/>
    <cellStyle name="Normal 8 2 2 3 2 2" xfId="1946"/>
    <cellStyle name="Normal 8 2 2 3 3" xfId="1471"/>
    <cellStyle name="Normal 8 2 2 4" xfId="760"/>
    <cellStyle name="Normal 8 2 2 4 2" xfId="1710"/>
    <cellStyle name="Normal 8 2 2 5" xfId="1235"/>
    <cellStyle name="Normal 8 2 3" xfId="300"/>
    <cellStyle name="Normal 8 2 3 2" xfId="536"/>
    <cellStyle name="Normal 8 2 3 2 2" xfId="1057"/>
    <cellStyle name="Normal 8 2 3 2 2 2" xfId="2007"/>
    <cellStyle name="Normal 8 2 3 2 3" xfId="1532"/>
    <cellStyle name="Normal 8 2 3 3" xfId="821"/>
    <cellStyle name="Normal 8 2 3 3 2" xfId="1771"/>
    <cellStyle name="Normal 8 2 3 4" xfId="1296"/>
    <cellStyle name="Normal 8 2 4" xfId="418"/>
    <cellStyle name="Normal 8 2 4 2" xfId="939"/>
    <cellStyle name="Normal 8 2 4 2 2" xfId="1889"/>
    <cellStyle name="Normal 8 2 4 3" xfId="1414"/>
    <cellStyle name="Normal 8 2 5" xfId="703"/>
    <cellStyle name="Normal 8 2 5 2" xfId="1653"/>
    <cellStyle name="Normal 8 2 6" xfId="1178"/>
    <cellStyle name="Normal 8 3" xfId="208"/>
    <cellStyle name="Normal 8 3 2" xfId="331"/>
    <cellStyle name="Normal 8 3 2 2" xfId="567"/>
    <cellStyle name="Normal 8 3 2 2 2" xfId="1088"/>
    <cellStyle name="Normal 8 3 2 2 2 2" xfId="2038"/>
    <cellStyle name="Normal 8 3 2 2 3" xfId="1563"/>
    <cellStyle name="Normal 8 3 2 3" xfId="852"/>
    <cellStyle name="Normal 8 3 2 3 2" xfId="1802"/>
    <cellStyle name="Normal 8 3 2 4" xfId="1327"/>
    <cellStyle name="Normal 8 3 3" xfId="449"/>
    <cellStyle name="Normal 8 3 3 2" xfId="970"/>
    <cellStyle name="Normal 8 3 3 2 2" xfId="1920"/>
    <cellStyle name="Normal 8 3 3 3" xfId="1445"/>
    <cellStyle name="Normal 8 3 4" xfId="734"/>
    <cellStyle name="Normal 8 3 4 2" xfId="1684"/>
    <cellStyle name="Normal 8 3 5" xfId="1209"/>
    <cellStyle name="Normal 8 4" xfId="274"/>
    <cellStyle name="Normal 8 4 2" xfId="510"/>
    <cellStyle name="Normal 8 4 2 2" xfId="1031"/>
    <cellStyle name="Normal 8 4 2 2 2" xfId="1981"/>
    <cellStyle name="Normal 8 4 2 3" xfId="1506"/>
    <cellStyle name="Normal 8 4 3" xfId="795"/>
    <cellStyle name="Normal 8 4 3 2" xfId="1745"/>
    <cellStyle name="Normal 8 4 4" xfId="1270"/>
    <cellStyle name="Normal 8 5" xfId="392"/>
    <cellStyle name="Normal 8 5 2" xfId="913"/>
    <cellStyle name="Normal 8 5 2 2" xfId="1863"/>
    <cellStyle name="Normal 8 5 3" xfId="1388"/>
    <cellStyle name="Normal 8 6" xfId="677"/>
    <cellStyle name="Normal 8 6 2" xfId="1627"/>
    <cellStyle name="Normal 8 7" xfId="1152"/>
    <cellStyle name="Normal 9" xfId="76"/>
    <cellStyle name="Normal 9 2" xfId="130"/>
    <cellStyle name="Normal 9 2 2" xfId="235"/>
    <cellStyle name="Normal 9 2 2 2" xfId="358"/>
    <cellStyle name="Normal 9 2 2 2 2" xfId="594"/>
    <cellStyle name="Normal 9 2 2 2 2 2" xfId="1115"/>
    <cellStyle name="Normal 9 2 2 2 2 2 2" xfId="2065"/>
    <cellStyle name="Normal 9 2 2 2 2 3" xfId="1590"/>
    <cellStyle name="Normal 9 2 2 2 3" xfId="879"/>
    <cellStyle name="Normal 9 2 2 2 3 2" xfId="1829"/>
    <cellStyle name="Normal 9 2 2 2 4" xfId="1354"/>
    <cellStyle name="Normal 9 2 2 3" xfId="476"/>
    <cellStyle name="Normal 9 2 2 3 2" xfId="997"/>
    <cellStyle name="Normal 9 2 2 3 2 2" xfId="1947"/>
    <cellStyle name="Normal 9 2 2 3 3" xfId="1472"/>
    <cellStyle name="Normal 9 2 2 4" xfId="761"/>
    <cellStyle name="Normal 9 2 2 4 2" xfId="1711"/>
    <cellStyle name="Normal 9 2 2 5" xfId="1236"/>
    <cellStyle name="Normal 9 2 3" xfId="301"/>
    <cellStyle name="Normal 9 2 3 2" xfId="537"/>
    <cellStyle name="Normal 9 2 3 2 2" xfId="1058"/>
    <cellStyle name="Normal 9 2 3 2 2 2" xfId="2008"/>
    <cellStyle name="Normal 9 2 3 2 3" xfId="1533"/>
    <cellStyle name="Normal 9 2 3 3" xfId="822"/>
    <cellStyle name="Normal 9 2 3 3 2" xfId="1772"/>
    <cellStyle name="Normal 9 2 3 4" xfId="1297"/>
    <cellStyle name="Normal 9 2 4" xfId="419"/>
    <cellStyle name="Normal 9 2 4 2" xfId="940"/>
    <cellStyle name="Normal 9 2 4 2 2" xfId="1890"/>
    <cellStyle name="Normal 9 2 4 3" xfId="1415"/>
    <cellStyle name="Normal 9 2 5" xfId="704"/>
    <cellStyle name="Normal 9 2 5 2" xfId="1654"/>
    <cellStyle name="Normal 9 2 6" xfId="1179"/>
    <cellStyle name="Normal 9 3" xfId="209"/>
    <cellStyle name="Normal 9 3 2" xfId="332"/>
    <cellStyle name="Normal 9 3 2 2" xfId="568"/>
    <cellStyle name="Normal 9 3 2 2 2" xfId="1089"/>
    <cellStyle name="Normal 9 3 2 2 2 2" xfId="2039"/>
    <cellStyle name="Normal 9 3 2 2 3" xfId="1564"/>
    <cellStyle name="Normal 9 3 2 3" xfId="853"/>
    <cellStyle name="Normal 9 3 2 3 2" xfId="1803"/>
    <cellStyle name="Normal 9 3 2 4" xfId="1328"/>
    <cellStyle name="Normal 9 3 3" xfId="450"/>
    <cellStyle name="Normal 9 3 3 2" xfId="971"/>
    <cellStyle name="Normal 9 3 3 2 2" xfId="1921"/>
    <cellStyle name="Normal 9 3 3 3" xfId="1446"/>
    <cellStyle name="Normal 9 3 4" xfId="735"/>
    <cellStyle name="Normal 9 3 4 2" xfId="1685"/>
    <cellStyle name="Normal 9 3 5" xfId="1210"/>
    <cellStyle name="Normal 9 4" xfId="275"/>
    <cellStyle name="Normal 9 4 2" xfId="511"/>
    <cellStyle name="Normal 9 4 2 2" xfId="1032"/>
    <cellStyle name="Normal 9 4 2 2 2" xfId="1982"/>
    <cellStyle name="Normal 9 4 2 3" xfId="1507"/>
    <cellStyle name="Normal 9 4 3" xfId="796"/>
    <cellStyle name="Normal 9 4 3 2" xfId="1746"/>
    <cellStyle name="Normal 9 4 4" xfId="1271"/>
    <cellStyle name="Normal 9 5" xfId="393"/>
    <cellStyle name="Normal 9 5 2" xfId="914"/>
    <cellStyle name="Normal 9 5 2 2" xfId="1864"/>
    <cellStyle name="Normal 9 5 3" xfId="1389"/>
    <cellStyle name="Normal 9 6" xfId="678"/>
    <cellStyle name="Normal 9 6 2" xfId="1628"/>
    <cellStyle name="Normal 9 7" xfId="1153"/>
    <cellStyle name="Note 2" xfId="41"/>
    <cellStyle name="Note 2 2" xfId="187"/>
    <cellStyle name="Note 3" xfId="91"/>
    <cellStyle name="Note 3 2" xfId="131"/>
    <cellStyle name="Note 3 2 2" xfId="236"/>
    <cellStyle name="Note 3 2 2 2" xfId="359"/>
    <cellStyle name="Note 3 2 2 2 2" xfId="595"/>
    <cellStyle name="Note 3 2 2 2 2 2" xfId="1116"/>
    <cellStyle name="Note 3 2 2 2 2 2 2" xfId="2066"/>
    <cellStyle name="Note 3 2 2 2 2 3" xfId="1591"/>
    <cellStyle name="Note 3 2 2 2 3" xfId="880"/>
    <cellStyle name="Note 3 2 2 2 3 2" xfId="1830"/>
    <cellStyle name="Note 3 2 2 2 4" xfId="1355"/>
    <cellStyle name="Note 3 2 2 3" xfId="477"/>
    <cellStyle name="Note 3 2 2 3 2" xfId="998"/>
    <cellStyle name="Note 3 2 2 3 2 2" xfId="1948"/>
    <cellStyle name="Note 3 2 2 3 3" xfId="1473"/>
    <cellStyle name="Note 3 2 2 4" xfId="762"/>
    <cellStyle name="Note 3 2 2 4 2" xfId="1712"/>
    <cellStyle name="Note 3 2 2 5" xfId="1237"/>
    <cellStyle name="Note 3 2 3" xfId="302"/>
    <cellStyle name="Note 3 2 3 2" xfId="538"/>
    <cellStyle name="Note 3 2 3 2 2" xfId="1059"/>
    <cellStyle name="Note 3 2 3 2 2 2" xfId="2009"/>
    <cellStyle name="Note 3 2 3 2 3" xfId="1534"/>
    <cellStyle name="Note 3 2 3 3" xfId="823"/>
    <cellStyle name="Note 3 2 3 3 2" xfId="1773"/>
    <cellStyle name="Note 3 2 3 4" xfId="1298"/>
    <cellStyle name="Note 3 2 4" xfId="420"/>
    <cellStyle name="Note 3 2 4 2" xfId="941"/>
    <cellStyle name="Note 3 2 4 2 2" xfId="1891"/>
    <cellStyle name="Note 3 2 4 3" xfId="1416"/>
    <cellStyle name="Note 3 2 5" xfId="705"/>
    <cellStyle name="Note 3 2 5 2" xfId="1655"/>
    <cellStyle name="Note 3 2 6" xfId="1180"/>
    <cellStyle name="Note 3 3" xfId="210"/>
    <cellStyle name="Note 3 3 2" xfId="333"/>
    <cellStyle name="Note 3 3 2 2" xfId="569"/>
    <cellStyle name="Note 3 3 2 2 2" xfId="1090"/>
    <cellStyle name="Note 3 3 2 2 2 2" xfId="2040"/>
    <cellStyle name="Note 3 3 2 2 3" xfId="1565"/>
    <cellStyle name="Note 3 3 2 3" xfId="854"/>
    <cellStyle name="Note 3 3 2 3 2" xfId="1804"/>
    <cellStyle name="Note 3 3 2 4" xfId="1329"/>
    <cellStyle name="Note 3 3 3" xfId="451"/>
    <cellStyle name="Note 3 3 3 2" xfId="972"/>
    <cellStyle name="Note 3 3 3 2 2" xfId="1922"/>
    <cellStyle name="Note 3 3 3 3" xfId="1447"/>
    <cellStyle name="Note 3 3 4" xfId="736"/>
    <cellStyle name="Note 3 3 4 2" xfId="1686"/>
    <cellStyle name="Note 3 3 5" xfId="1211"/>
    <cellStyle name="Note 3 4" xfId="276"/>
    <cellStyle name="Note 3 4 2" xfId="512"/>
    <cellStyle name="Note 3 4 2 2" xfId="1033"/>
    <cellStyle name="Note 3 4 2 2 2" xfId="1983"/>
    <cellStyle name="Note 3 4 2 3" xfId="1508"/>
    <cellStyle name="Note 3 4 3" xfId="797"/>
    <cellStyle name="Note 3 4 3 2" xfId="1747"/>
    <cellStyle name="Note 3 4 4" xfId="1272"/>
    <cellStyle name="Note 3 5" xfId="394"/>
    <cellStyle name="Note 3 5 2" xfId="915"/>
    <cellStyle name="Note 3 5 2 2" xfId="1865"/>
    <cellStyle name="Note 3 5 3" xfId="1390"/>
    <cellStyle name="Note 3 6" xfId="679"/>
    <cellStyle name="Note 3 6 2" xfId="1629"/>
    <cellStyle name="Note 3 7" xfId="1154"/>
    <cellStyle name="Note 4" xfId="186"/>
    <cellStyle name="Note 5" xfId="655"/>
    <cellStyle name="Output 2" xfId="42"/>
    <cellStyle name="Output 3" xfId="86"/>
    <cellStyle name="Output 4" xfId="188"/>
    <cellStyle name="Output 5" xfId="656"/>
    <cellStyle name="Percent 2" xfId="52"/>
    <cellStyle name="Percent 2 2" xfId="72"/>
    <cellStyle name="Percent 2 2 2" xfId="125"/>
    <cellStyle name="Percent 2 2 2 2" xfId="230"/>
    <cellStyle name="Percent 2 2 2 2 2" xfId="353"/>
    <cellStyle name="Percent 2 2 2 2 2 2" xfId="589"/>
    <cellStyle name="Percent 2 2 2 2 2 2 2" xfId="1110"/>
    <cellStyle name="Percent 2 2 2 2 2 2 2 2" xfId="2060"/>
    <cellStyle name="Percent 2 2 2 2 2 2 3" xfId="1585"/>
    <cellStyle name="Percent 2 2 2 2 2 3" xfId="874"/>
    <cellStyle name="Percent 2 2 2 2 2 3 2" xfId="1824"/>
    <cellStyle name="Percent 2 2 2 2 2 4" xfId="1349"/>
    <cellStyle name="Percent 2 2 2 2 3" xfId="471"/>
    <cellStyle name="Percent 2 2 2 2 3 2" xfId="992"/>
    <cellStyle name="Percent 2 2 2 2 3 2 2" xfId="1942"/>
    <cellStyle name="Percent 2 2 2 2 3 3" xfId="1467"/>
    <cellStyle name="Percent 2 2 2 2 4" xfId="756"/>
    <cellStyle name="Percent 2 2 2 2 4 2" xfId="1706"/>
    <cellStyle name="Percent 2 2 2 2 5" xfId="1231"/>
    <cellStyle name="Percent 2 2 2 3" xfId="296"/>
    <cellStyle name="Percent 2 2 2 3 2" xfId="532"/>
    <cellStyle name="Percent 2 2 2 3 2 2" xfId="1053"/>
    <cellStyle name="Percent 2 2 2 3 2 2 2" xfId="2003"/>
    <cellStyle name="Percent 2 2 2 3 2 3" xfId="1528"/>
    <cellStyle name="Percent 2 2 2 3 3" xfId="817"/>
    <cellStyle name="Percent 2 2 2 3 3 2" xfId="1767"/>
    <cellStyle name="Percent 2 2 2 3 4" xfId="1292"/>
    <cellStyle name="Percent 2 2 2 4" xfId="414"/>
    <cellStyle name="Percent 2 2 2 4 2" xfId="935"/>
    <cellStyle name="Percent 2 2 2 4 2 2" xfId="1885"/>
    <cellStyle name="Percent 2 2 2 4 3" xfId="1410"/>
    <cellStyle name="Percent 2 2 2 5" xfId="699"/>
    <cellStyle name="Percent 2 2 2 5 2" xfId="1649"/>
    <cellStyle name="Percent 2 2 2 6" xfId="1174"/>
    <cellStyle name="Percent 2 2 3" xfId="204"/>
    <cellStyle name="Percent 2 2 3 2" xfId="327"/>
    <cellStyle name="Percent 2 2 3 2 2" xfId="563"/>
    <cellStyle name="Percent 2 2 3 2 2 2" xfId="1084"/>
    <cellStyle name="Percent 2 2 3 2 2 2 2" xfId="2034"/>
    <cellStyle name="Percent 2 2 3 2 2 3" xfId="1559"/>
    <cellStyle name="Percent 2 2 3 2 3" xfId="848"/>
    <cellStyle name="Percent 2 2 3 2 3 2" xfId="1798"/>
    <cellStyle name="Percent 2 2 3 2 4" xfId="1323"/>
    <cellStyle name="Percent 2 2 3 3" xfId="445"/>
    <cellStyle name="Percent 2 2 3 3 2" xfId="966"/>
    <cellStyle name="Percent 2 2 3 3 2 2" xfId="1916"/>
    <cellStyle name="Percent 2 2 3 3 3" xfId="1441"/>
    <cellStyle name="Percent 2 2 3 4" xfId="730"/>
    <cellStyle name="Percent 2 2 3 4 2" xfId="1680"/>
    <cellStyle name="Percent 2 2 3 5" xfId="1205"/>
    <cellStyle name="Percent 2 2 4" xfId="270"/>
    <cellStyle name="Percent 2 2 4 2" xfId="506"/>
    <cellStyle name="Percent 2 2 4 2 2" xfId="1027"/>
    <cellStyle name="Percent 2 2 4 2 2 2" xfId="1977"/>
    <cellStyle name="Percent 2 2 4 2 3" xfId="1502"/>
    <cellStyle name="Percent 2 2 4 3" xfId="791"/>
    <cellStyle name="Percent 2 2 4 3 2" xfId="1741"/>
    <cellStyle name="Percent 2 2 4 4" xfId="1266"/>
    <cellStyle name="Percent 2 2 5" xfId="388"/>
    <cellStyle name="Percent 2 2 5 2" xfId="909"/>
    <cellStyle name="Percent 2 2 5 2 2" xfId="1859"/>
    <cellStyle name="Percent 2 2 5 3" xfId="1384"/>
    <cellStyle name="Percent 2 2 6" xfId="673"/>
    <cellStyle name="Percent 2 2 6 2" xfId="1623"/>
    <cellStyle name="Percent 2 2 7" xfId="1148"/>
    <cellStyle name="Percent 2 3" xfId="65"/>
    <cellStyle name="Percent 2 3 2" xfId="198"/>
    <cellStyle name="Percent 2 3 2 2" xfId="321"/>
    <cellStyle name="Percent 2 3 2 2 2" xfId="557"/>
    <cellStyle name="Percent 2 3 2 2 2 2" xfId="1078"/>
    <cellStyle name="Percent 2 3 2 2 2 2 2" xfId="2028"/>
    <cellStyle name="Percent 2 3 2 2 2 3" xfId="1553"/>
    <cellStyle name="Percent 2 3 2 2 3" xfId="842"/>
    <cellStyle name="Percent 2 3 2 2 3 2" xfId="1792"/>
    <cellStyle name="Percent 2 3 2 2 4" xfId="1317"/>
    <cellStyle name="Percent 2 3 2 3" xfId="439"/>
    <cellStyle name="Percent 2 3 2 3 2" xfId="960"/>
    <cellStyle name="Percent 2 3 2 3 2 2" xfId="1910"/>
    <cellStyle name="Percent 2 3 2 3 3" xfId="1435"/>
    <cellStyle name="Percent 2 3 2 4" xfId="724"/>
    <cellStyle name="Percent 2 3 2 4 2" xfId="1674"/>
    <cellStyle name="Percent 2 3 2 5" xfId="1199"/>
    <cellStyle name="Percent 2 3 3" xfId="264"/>
    <cellStyle name="Percent 2 3 3 2" xfId="500"/>
    <cellStyle name="Percent 2 3 3 2 2" xfId="1021"/>
    <cellStyle name="Percent 2 3 3 2 2 2" xfId="1971"/>
    <cellStyle name="Percent 2 3 3 2 3" xfId="1496"/>
    <cellStyle name="Percent 2 3 3 3" xfId="785"/>
    <cellStyle name="Percent 2 3 3 3 2" xfId="1735"/>
    <cellStyle name="Percent 2 3 3 4" xfId="1260"/>
    <cellStyle name="Percent 2 3 4" xfId="382"/>
    <cellStyle name="Percent 2 3 4 2" xfId="903"/>
    <cellStyle name="Percent 2 3 4 2 2" xfId="1853"/>
    <cellStyle name="Percent 2 3 4 3" xfId="1378"/>
    <cellStyle name="Percent 2 3 5" xfId="667"/>
    <cellStyle name="Percent 2 3 5 2" xfId="1617"/>
    <cellStyle name="Percent 2 3 6" xfId="1142"/>
    <cellStyle name="Percent 2 4" xfId="119"/>
    <cellStyle name="Percent 2 4 2" xfId="224"/>
    <cellStyle name="Percent 2 4 2 2" xfId="347"/>
    <cellStyle name="Percent 2 4 2 2 2" xfId="583"/>
    <cellStyle name="Percent 2 4 2 2 2 2" xfId="1104"/>
    <cellStyle name="Percent 2 4 2 2 2 2 2" xfId="2054"/>
    <cellStyle name="Percent 2 4 2 2 2 3" xfId="1579"/>
    <cellStyle name="Percent 2 4 2 2 3" xfId="868"/>
    <cellStyle name="Percent 2 4 2 2 3 2" xfId="1818"/>
    <cellStyle name="Percent 2 4 2 2 4" xfId="1343"/>
    <cellStyle name="Percent 2 4 2 3" xfId="465"/>
    <cellStyle name="Percent 2 4 2 3 2" xfId="986"/>
    <cellStyle name="Percent 2 4 2 3 2 2" xfId="1936"/>
    <cellStyle name="Percent 2 4 2 3 3" xfId="1461"/>
    <cellStyle name="Percent 2 4 2 4" xfId="750"/>
    <cellStyle name="Percent 2 4 2 4 2" xfId="1700"/>
    <cellStyle name="Percent 2 4 2 5" xfId="1225"/>
    <cellStyle name="Percent 2 4 3" xfId="290"/>
    <cellStyle name="Percent 2 4 3 2" xfId="526"/>
    <cellStyle name="Percent 2 4 3 2 2" xfId="1047"/>
    <cellStyle name="Percent 2 4 3 2 2 2" xfId="1997"/>
    <cellStyle name="Percent 2 4 3 2 3" xfId="1522"/>
    <cellStyle name="Percent 2 4 3 3" xfId="811"/>
    <cellStyle name="Percent 2 4 3 3 2" xfId="1761"/>
    <cellStyle name="Percent 2 4 3 4" xfId="1286"/>
    <cellStyle name="Percent 2 4 4" xfId="408"/>
    <cellStyle name="Percent 2 4 4 2" xfId="929"/>
    <cellStyle name="Percent 2 4 4 2 2" xfId="1879"/>
    <cellStyle name="Percent 2 4 4 3" xfId="1404"/>
    <cellStyle name="Percent 2 4 5" xfId="693"/>
    <cellStyle name="Percent 2 4 5 2" xfId="1643"/>
    <cellStyle name="Percent 2 4 6" xfId="1168"/>
    <cellStyle name="Percent 2 5" xfId="193"/>
    <cellStyle name="Percent 2 5 2" xfId="316"/>
    <cellStyle name="Percent 2 5 2 2" xfId="552"/>
    <cellStyle name="Percent 2 5 2 2 2" xfId="1073"/>
    <cellStyle name="Percent 2 5 2 2 2 2" xfId="2023"/>
    <cellStyle name="Percent 2 5 2 2 3" xfId="1548"/>
    <cellStyle name="Percent 2 5 2 3" xfId="837"/>
    <cellStyle name="Percent 2 5 2 3 2" xfId="1787"/>
    <cellStyle name="Percent 2 5 2 4" xfId="1312"/>
    <cellStyle name="Percent 2 5 3" xfId="434"/>
    <cellStyle name="Percent 2 5 3 2" xfId="955"/>
    <cellStyle name="Percent 2 5 3 2 2" xfId="1905"/>
    <cellStyle name="Percent 2 5 3 3" xfId="1430"/>
    <cellStyle name="Percent 2 5 4" xfId="719"/>
    <cellStyle name="Percent 2 5 4 2" xfId="1669"/>
    <cellStyle name="Percent 2 5 5" xfId="1194"/>
    <cellStyle name="Percent 2 6" xfId="259"/>
    <cellStyle name="Percent 2 6 2" xfId="495"/>
    <cellStyle name="Percent 2 6 2 2" xfId="1016"/>
    <cellStyle name="Percent 2 6 2 2 2" xfId="1966"/>
    <cellStyle name="Percent 2 6 2 3" xfId="1491"/>
    <cellStyle name="Percent 2 6 3" xfId="780"/>
    <cellStyle name="Percent 2 6 3 2" xfId="1730"/>
    <cellStyle name="Percent 2 6 4" xfId="1255"/>
    <cellStyle name="Percent 2 7" xfId="377"/>
    <cellStyle name="Percent 2 7 2" xfId="898"/>
    <cellStyle name="Percent 2 7 2 2" xfId="1848"/>
    <cellStyle name="Percent 2 7 3" xfId="1373"/>
    <cellStyle name="Percent 2 8" xfId="662"/>
    <cellStyle name="Percent 2 8 2" xfId="1612"/>
    <cellStyle name="Percent 2 9" xfId="1137"/>
    <cellStyle name="Percent 3" xfId="70"/>
    <cellStyle name="Percent 4" xfId="657"/>
    <cellStyle name="Percent 5" xfId="50"/>
    <cellStyle name="Title 2" xfId="43"/>
    <cellStyle name="Title 3" xfId="77"/>
    <cellStyle name="Title 4" xfId="189"/>
    <cellStyle name="Title 5" xfId="658"/>
    <cellStyle name="Total 2" xfId="44"/>
    <cellStyle name="Total 3" xfId="93"/>
    <cellStyle name="Total 4" xfId="190"/>
    <cellStyle name="Total 5" xfId="659"/>
    <cellStyle name="Warning Text 2" xfId="45"/>
    <cellStyle name="Warning Text 3" xfId="90"/>
    <cellStyle name="Warning Text 4" xfId="191"/>
    <cellStyle name="Warning Text 5" xfId="660"/>
  </cellStyles>
  <dxfs count="0"/>
  <tableStyles count="0" defaultTableStyle="TableStyleMedium2" defaultPivotStyle="PivotStyleLight16"/>
  <colors>
    <mruColors>
      <color rgb="FFFFFF66"/>
      <color rgb="FFFF66CC"/>
      <color rgb="FF9966FF"/>
      <color rgb="FF00CCFF"/>
      <color rgb="FFCCFF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'Overall cost'!$G$1</c:f>
          <c:strCache>
            <c:ptCount val="1"/>
            <c:pt idx="0">
              <c:v>Balancing Cost Jul 2018</c:v>
            </c:pt>
          </c:strCache>
        </c:strRef>
      </c:tx>
      <c:layout>
        <c:manualLayout>
          <c:xMode val="edge"/>
          <c:yMode val="edge"/>
          <c:x val="0.25971483997645001"/>
          <c:y val="0"/>
        </c:manualLayout>
      </c:layout>
      <c:overlay val="0"/>
      <c:txPr>
        <a:bodyPr/>
        <a:lstStyle/>
        <a:p>
          <a:pPr>
            <a:defRPr/>
          </a:pPr>
          <a:endParaRPr lang="en-US"/>
        </a:p>
      </c:txPr>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xmlns:c16r2="http://schemas.microsoft.com/office/drawing/2015/06/chart">
              <c:ext xmlns:c16="http://schemas.microsoft.com/office/drawing/2014/chart" uri="{C3380CC4-5D6E-409C-BE32-E72D297353CC}">
                <c16:uniqueId val="{00000000-06A0-4263-932F-83F3459A68BC}"/>
              </c:ext>
            </c:extLst>
          </c:dPt>
          <c:dPt>
            <c:idx val="2"/>
            <c:bubble3D val="0"/>
            <c:explosion val="10"/>
            <c:extLst xmlns:c16r2="http://schemas.microsoft.com/office/drawing/2015/06/chart">
              <c:ext xmlns:c16="http://schemas.microsoft.com/office/drawing/2014/chart" uri="{C3380CC4-5D6E-409C-BE32-E72D297353CC}">
                <c16:uniqueId val="{00000001-06A0-4263-932F-83F3459A68BC}"/>
              </c:ext>
            </c:extLst>
          </c:dPt>
          <c:dPt>
            <c:idx val="4"/>
            <c:bubble3D val="0"/>
            <c:explosion val="15"/>
            <c:extLst xmlns:c16r2="http://schemas.microsoft.com/office/drawing/2015/06/char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30.785484543786641</c:v>
                </c:pt>
                <c:pt idx="1">
                  <c:v>16.657114570999088</c:v>
                </c:pt>
                <c:pt idx="2">
                  <c:v>33.529738917594422</c:v>
                </c:pt>
                <c:pt idx="3">
                  <c:v>-0.13278563178567002</c:v>
                </c:pt>
                <c:pt idx="4">
                  <c:v>-1.0048853130000577</c:v>
                </c:pt>
              </c:numCache>
            </c:numRef>
          </c:val>
          <c:extLst xmlns:c16r2="http://schemas.microsoft.com/office/drawing/2015/06/char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categories'!$C$3:$N$3</c:f>
              <c:numCache>
                <c:formatCode>0.00</c:formatCode>
                <c:ptCount val="12"/>
                <c:pt idx="0">
                  <c:v>-5.6785957729999996</c:v>
                </c:pt>
                <c:pt idx="1">
                  <c:v>-6.7606795479999997</c:v>
                </c:pt>
                <c:pt idx="2">
                  <c:v>-2.8102212680000007</c:v>
                </c:pt>
                <c:pt idx="3">
                  <c:v>-1.1107513009999979</c:v>
                </c:pt>
              </c:numCache>
            </c:numRef>
          </c:val>
          <c:extLst xmlns:c16r2="http://schemas.microsoft.com/office/drawing/2015/06/char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categories'!$C$4:$N$4</c:f>
              <c:numCache>
                <c:formatCode>0.00</c:formatCode>
                <c:ptCount val="12"/>
                <c:pt idx="0">
                  <c:v>4.1224460016493305</c:v>
                </c:pt>
                <c:pt idx="1">
                  <c:v>4.4912451742291006</c:v>
                </c:pt>
                <c:pt idx="2">
                  <c:v>3.5612389524620789</c:v>
                </c:pt>
                <c:pt idx="3">
                  <c:v>4.6834128007342004</c:v>
                </c:pt>
              </c:numCache>
            </c:numRef>
          </c:val>
          <c:extLst xmlns:c16r2="http://schemas.microsoft.com/office/drawing/2015/06/char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categories'!$C$5:$N$5</c:f>
              <c:numCache>
                <c:formatCode>0.00</c:formatCode>
                <c:ptCount val="12"/>
                <c:pt idx="0">
                  <c:v>5.8473031278067893</c:v>
                </c:pt>
                <c:pt idx="1">
                  <c:v>6.8038906774240004</c:v>
                </c:pt>
                <c:pt idx="2">
                  <c:v>6.5033529852830512</c:v>
                </c:pt>
                <c:pt idx="3">
                  <c:v>7.222908393974671</c:v>
                </c:pt>
              </c:numCache>
            </c:numRef>
          </c:val>
          <c:extLst xmlns:c16r2="http://schemas.microsoft.com/office/drawing/2015/06/char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categories'!$C$6:$N$6</c:f>
              <c:numCache>
                <c:formatCode>0.00</c:formatCode>
                <c:ptCount val="12"/>
                <c:pt idx="0">
                  <c:v>25.458318174613069</c:v>
                </c:pt>
                <c:pt idx="1">
                  <c:v>24.566140903605945</c:v>
                </c:pt>
                <c:pt idx="2">
                  <c:v>50.869517960804707</c:v>
                </c:pt>
                <c:pt idx="3">
                  <c:v>39.149824624984106</c:v>
                </c:pt>
              </c:numCache>
            </c:numRef>
          </c:val>
          <c:extLst xmlns:c16r2="http://schemas.microsoft.com/office/drawing/2015/06/char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categories'!$C$7:$N$7</c:f>
              <c:numCache>
                <c:formatCode>0.00</c:formatCode>
                <c:ptCount val="12"/>
                <c:pt idx="0">
                  <c:v>0.42003371109222998</c:v>
                </c:pt>
                <c:pt idx="1">
                  <c:v>2.05747189453484</c:v>
                </c:pt>
                <c:pt idx="2">
                  <c:v>0.40776612894857994</c:v>
                </c:pt>
                <c:pt idx="3">
                  <c:v>0.57203066631893995</c:v>
                </c:pt>
              </c:numCache>
            </c:numRef>
          </c:val>
          <c:extLst xmlns:c16r2="http://schemas.microsoft.com/office/drawing/2015/06/char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categories'!$C$8:$N$8</c:f>
              <c:numCache>
                <c:formatCode>0.00</c:formatCode>
                <c:ptCount val="12"/>
                <c:pt idx="0">
                  <c:v>6.6282317046892221</c:v>
                </c:pt>
                <c:pt idx="1">
                  <c:v>6.5779061599957194</c:v>
                </c:pt>
                <c:pt idx="2">
                  <c:v>6.2490571707779701</c:v>
                </c:pt>
                <c:pt idx="3">
                  <c:v>7.8891538550559535</c:v>
                </c:pt>
              </c:numCache>
            </c:numRef>
          </c:val>
          <c:extLst xmlns:c16r2="http://schemas.microsoft.com/office/drawing/2015/06/char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categories'!$C$9:$N$9</c:f>
              <c:numCache>
                <c:formatCode>0.00</c:formatCode>
                <c:ptCount val="12"/>
                <c:pt idx="0">
                  <c:v>10.997027776734971</c:v>
                </c:pt>
                <c:pt idx="1">
                  <c:v>12.178186140850661</c:v>
                </c:pt>
                <c:pt idx="2">
                  <c:v>11.429604540440156</c:v>
                </c:pt>
                <c:pt idx="3">
                  <c:v>9.9887902804595985</c:v>
                </c:pt>
              </c:numCache>
            </c:numRef>
          </c:val>
          <c:extLst xmlns:c16r2="http://schemas.microsoft.com/office/drawing/2015/06/char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categories'!$C$10:$N$10</c:f>
              <c:numCache>
                <c:formatCode>0.00</c:formatCode>
                <c:ptCount val="12"/>
                <c:pt idx="0">
                  <c:v>0.71916078000000017</c:v>
                </c:pt>
                <c:pt idx="1">
                  <c:v>0.8414972799999999</c:v>
                </c:pt>
                <c:pt idx="2">
                  <c:v>0.75124215999999999</c:v>
                </c:pt>
                <c:pt idx="3">
                  <c:v>0.99800239000000002</c:v>
                </c:pt>
              </c:numCache>
            </c:numRef>
          </c:val>
          <c:extLst xmlns:c16r2="http://schemas.microsoft.com/office/drawing/2015/06/char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categories'!$C$11:$N$11</c:f>
              <c:numCache>
                <c:formatCode>0.00</c:formatCode>
                <c:ptCount val="12"/>
                <c:pt idx="0">
                  <c:v>6.3138506403902044</c:v>
                </c:pt>
                <c:pt idx="1">
                  <c:v>7.0256712320249992</c:v>
                </c:pt>
                <c:pt idx="2">
                  <c:v>7.3253937599999981</c:v>
                </c:pt>
                <c:pt idx="3">
                  <c:v>6.5524431499999993</c:v>
                </c:pt>
              </c:numCache>
            </c:numRef>
          </c:val>
          <c:extLst xmlns:c16r2="http://schemas.microsoft.com/office/drawing/2015/06/char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categories'!$C$12:$N$12</c:f>
              <c:numCache>
                <c:formatCode>0.00</c:formatCode>
                <c:ptCount val="12"/>
                <c:pt idx="0">
                  <c:v>3.3660501699999998</c:v>
                </c:pt>
                <c:pt idx="1">
                  <c:v>3.6704132239652592</c:v>
                </c:pt>
                <c:pt idx="2">
                  <c:v>3.2253605499999995</c:v>
                </c:pt>
                <c:pt idx="3">
                  <c:v>2.8274294599999994</c:v>
                </c:pt>
              </c:numCache>
            </c:numRef>
          </c:val>
          <c:extLst xmlns:c16r2="http://schemas.microsoft.com/office/drawing/2015/06/char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categories'!$C$13:$N$13</c:f>
              <c:numCache>
                <c:formatCode>0.00</c:formatCode>
                <c:ptCount val="12"/>
                <c:pt idx="0">
                  <c:v>1.5507602379663914</c:v>
                </c:pt>
                <c:pt idx="1">
                  <c:v>1.0431287621915475</c:v>
                </c:pt>
                <c:pt idx="2">
                  <c:v>1.1657715580340631</c:v>
                </c:pt>
                <c:pt idx="3">
                  <c:v>1.1955450970670567</c:v>
                </c:pt>
              </c:numCache>
            </c:numRef>
          </c:val>
          <c:extLst xmlns:c16r2="http://schemas.microsoft.com/office/drawing/2015/06/char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65426176"/>
        <c:axId val="65427712"/>
      </c:barChart>
      <c:dateAx>
        <c:axId val="65426176"/>
        <c:scaling>
          <c:orientation val="minMax"/>
        </c:scaling>
        <c:delete val="0"/>
        <c:axPos val="b"/>
        <c:numFmt formatCode="mmm\-yy" sourceLinked="1"/>
        <c:majorTickMark val="out"/>
        <c:minorTickMark val="none"/>
        <c:tickLblPos val="nextTo"/>
        <c:crossAx val="65427712"/>
        <c:crosses val="autoZero"/>
        <c:auto val="1"/>
        <c:lblOffset val="100"/>
        <c:baseTimeUnit val="months"/>
      </c:dateAx>
      <c:valAx>
        <c:axId val="65427712"/>
        <c:scaling>
          <c:orientation val="minMax"/>
        </c:scaling>
        <c:delete val="0"/>
        <c:axPos val="l"/>
        <c:majorGridlines/>
        <c:title>
          <c:tx>
            <c:rich>
              <a:bodyPr rot="-5400000" vert="horz"/>
              <a:lstStyle/>
              <a:p>
                <a:pPr>
                  <a:defRPr/>
                </a:pPr>
                <a:r>
                  <a:rPr lang="en-GB" sz="1050"/>
                  <a:t>Cost (£m)</a:t>
                </a:r>
              </a:p>
            </c:rich>
          </c:tx>
          <c:layout/>
          <c:overlay val="0"/>
        </c:title>
        <c:numFmt formatCode="0.00" sourceLinked="1"/>
        <c:majorTickMark val="out"/>
        <c:minorTickMark val="none"/>
        <c:tickLblPos val="nextTo"/>
        <c:crossAx val="6542617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categories'!$C$18:$M$18</c:f>
              <c:numCache>
                <c:formatCode>#,##0</c:formatCode>
                <c:ptCount val="11"/>
                <c:pt idx="0">
                  <c:v>-234870.38700000002</c:v>
                </c:pt>
                <c:pt idx="1">
                  <c:v>-215243.538</c:v>
                </c:pt>
                <c:pt idx="2">
                  <c:v>-117411.79599999999</c:v>
                </c:pt>
                <c:pt idx="3">
                  <c:v>-96007.772999999986</c:v>
                </c:pt>
              </c:numCache>
            </c:numRef>
          </c:val>
          <c:extLst xmlns:c16r2="http://schemas.microsoft.com/office/drawing/2015/06/char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categories'!$C$19:$M$19</c:f>
              <c:numCache>
                <c:formatCode>#,##0</c:formatCode>
                <c:ptCount val="11"/>
                <c:pt idx="0">
                  <c:v>299213.77400000003</c:v>
                </c:pt>
                <c:pt idx="1">
                  <c:v>319094.06400000001</c:v>
                </c:pt>
                <c:pt idx="2">
                  <c:v>424522.16899999988</c:v>
                </c:pt>
                <c:pt idx="3">
                  <c:v>470879.76899999997</c:v>
                </c:pt>
              </c:numCache>
            </c:numRef>
          </c:val>
          <c:extLst xmlns:c16r2="http://schemas.microsoft.com/office/drawing/2015/06/char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categories'!$C$20:$M$20</c:f>
              <c:numCache>
                <c:formatCode>#,##0</c:formatCode>
                <c:ptCount val="11"/>
                <c:pt idx="0">
                  <c:v>1523.3530000000001</c:v>
                </c:pt>
                <c:pt idx="1">
                  <c:v>802.3599999999999</c:v>
                </c:pt>
                <c:pt idx="2">
                  <c:v>856.43999999999994</c:v>
                </c:pt>
                <c:pt idx="3">
                  <c:v>1569.425</c:v>
                </c:pt>
              </c:numCache>
            </c:numRef>
          </c:val>
          <c:extLst xmlns:c16r2="http://schemas.microsoft.com/office/drawing/2015/06/char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categories'!$C$21:$M$21</c:f>
              <c:numCache>
                <c:formatCode>#,##0</c:formatCode>
                <c:ptCount val="11"/>
                <c:pt idx="0">
                  <c:v>409083.34</c:v>
                </c:pt>
                <c:pt idx="1">
                  <c:v>529712.31300000008</c:v>
                </c:pt>
                <c:pt idx="2">
                  <c:v>876596.17799999996</c:v>
                </c:pt>
                <c:pt idx="3">
                  <c:v>685088.44899999979</c:v>
                </c:pt>
              </c:numCache>
            </c:numRef>
          </c:val>
          <c:extLst xmlns:c16r2="http://schemas.microsoft.com/office/drawing/2015/06/char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categories'!$C$22:$M$22</c:f>
              <c:numCache>
                <c:formatCode>#,##0</c:formatCode>
                <c:ptCount val="11"/>
                <c:pt idx="0">
                  <c:v>303671.005</c:v>
                </c:pt>
                <c:pt idx="1">
                  <c:v>412358.67200000002</c:v>
                </c:pt>
                <c:pt idx="2">
                  <c:v>767406.46799999976</c:v>
                </c:pt>
                <c:pt idx="3">
                  <c:v>688265.91200000001</c:v>
                </c:pt>
              </c:numCache>
            </c:numRef>
          </c:val>
          <c:extLst xmlns:c16r2="http://schemas.microsoft.com/office/drawing/2015/06/char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categories'!$C$23:$M$23</c:f>
              <c:numCache>
                <c:formatCode>#,##0</c:formatCode>
                <c:ptCount val="11"/>
                <c:pt idx="0">
                  <c:v>-19346.036</c:v>
                </c:pt>
                <c:pt idx="1">
                  <c:v>-64281.020000000004</c:v>
                </c:pt>
                <c:pt idx="2">
                  <c:v>-14166.788999999999</c:v>
                </c:pt>
                <c:pt idx="3">
                  <c:v>-27898.498999999996</c:v>
                </c:pt>
              </c:numCache>
            </c:numRef>
          </c:val>
          <c:extLst xmlns:c16r2="http://schemas.microsoft.com/office/drawing/2015/06/char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categories'!$C$24:$M$24</c:f>
              <c:numCache>
                <c:formatCode>#,##0</c:formatCode>
                <c:ptCount val="11"/>
                <c:pt idx="0">
                  <c:v>25343.830999999998</c:v>
                </c:pt>
                <c:pt idx="1">
                  <c:v>23446.991000000009</c:v>
                </c:pt>
                <c:pt idx="2">
                  <c:v>27381.694000000003</c:v>
                </c:pt>
                <c:pt idx="3">
                  <c:v>26432.097999999998</c:v>
                </c:pt>
              </c:numCache>
            </c:numRef>
          </c:val>
          <c:extLst xmlns:c16r2="http://schemas.microsoft.com/office/drawing/2015/06/char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categories'!$C$25:$M$25</c:f>
              <c:numCache>
                <c:formatCode>#,##0</c:formatCode>
                <c:ptCount val="11"/>
                <c:pt idx="0">
                  <c:v>118700.29000000002</c:v>
                </c:pt>
                <c:pt idx="1">
                  <c:v>163141.48899999997</c:v>
                </c:pt>
                <c:pt idx="2">
                  <c:v>84190.90399999998</c:v>
                </c:pt>
                <c:pt idx="3">
                  <c:v>155218.766</c:v>
                </c:pt>
              </c:numCache>
            </c:numRef>
          </c:val>
          <c:extLst xmlns:c16r2="http://schemas.microsoft.com/office/drawing/2015/06/char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categories'!$C$26:$M$26</c:f>
              <c:numCache>
                <c:formatCode>#,##0</c:formatCode>
                <c:ptCount val="11"/>
                <c:pt idx="0">
                  <c:v>-188331.05100000004</c:v>
                </c:pt>
                <c:pt idx="1">
                  <c:v>-131056.227</c:v>
                </c:pt>
                <c:pt idx="2">
                  <c:v>-35809.368000000002</c:v>
                </c:pt>
                <c:pt idx="3">
                  <c:v>-102329.86100000002</c:v>
                </c:pt>
              </c:numCache>
            </c:numRef>
          </c:val>
          <c:extLst xmlns:c16r2="http://schemas.microsoft.com/office/drawing/2015/06/char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65578496"/>
        <c:axId val="65580032"/>
      </c:barChart>
      <c:dateAx>
        <c:axId val="65578496"/>
        <c:scaling>
          <c:orientation val="minMax"/>
        </c:scaling>
        <c:delete val="0"/>
        <c:axPos val="b"/>
        <c:numFmt formatCode="mmm\-yy" sourceLinked="1"/>
        <c:majorTickMark val="out"/>
        <c:minorTickMark val="none"/>
        <c:tickLblPos val="nextTo"/>
        <c:crossAx val="65580032"/>
        <c:crosses val="autoZero"/>
        <c:auto val="1"/>
        <c:lblOffset val="100"/>
        <c:baseTimeUnit val="months"/>
      </c:dateAx>
      <c:valAx>
        <c:axId val="65580032"/>
        <c:scaling>
          <c:orientation val="minMax"/>
        </c:scaling>
        <c:delete val="0"/>
        <c:axPos val="l"/>
        <c:majorGridlines/>
        <c:title>
          <c:tx>
            <c:rich>
              <a:bodyPr rot="-5400000" vert="horz"/>
              <a:lstStyle/>
              <a:p>
                <a:pPr>
                  <a:defRPr/>
                </a:pPr>
                <a:r>
                  <a:rPr lang="en-GB" sz="1100"/>
                  <a:t>Volume (MWh)</a:t>
                </a:r>
              </a:p>
            </c:rich>
          </c:tx>
          <c:layout/>
          <c:overlay val="0"/>
        </c:title>
        <c:numFmt formatCode="#,##0" sourceLinked="1"/>
        <c:majorTickMark val="out"/>
        <c:minorTickMark val="none"/>
        <c:tickLblPos val="nextTo"/>
        <c:crossAx val="6557849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total'!$C$3:$N$3</c:f>
              <c:numCache>
                <c:formatCode>0.00</c:formatCode>
                <c:ptCount val="12"/>
                <c:pt idx="0">
                  <c:v>-5.6785957729999996</c:v>
                </c:pt>
                <c:pt idx="1">
                  <c:v>-6.7129372250000001</c:v>
                </c:pt>
                <c:pt idx="2">
                  <c:v>-2.7477750240000005</c:v>
                </c:pt>
                <c:pt idx="3">
                  <c:v>-1.0514679629999979</c:v>
                </c:pt>
              </c:numCache>
            </c:numRef>
          </c:val>
          <c:extLst xmlns:c16r2="http://schemas.microsoft.com/office/drawing/2015/06/char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total'!$C$4:$N$4</c:f>
              <c:numCache>
                <c:formatCode>0.00</c:formatCode>
                <c:ptCount val="12"/>
                <c:pt idx="0">
                  <c:v>2.5151462703844705</c:v>
                </c:pt>
                <c:pt idx="1">
                  <c:v>2.1671162350851598</c:v>
                </c:pt>
                <c:pt idx="2">
                  <c:v>0.84352933152058007</c:v>
                </c:pt>
                <c:pt idx="3">
                  <c:v>1.9906922305516099</c:v>
                </c:pt>
              </c:numCache>
            </c:numRef>
          </c:val>
          <c:extLst xmlns:c16r2="http://schemas.microsoft.com/office/drawing/2015/06/char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total'!$C$5:$N$5</c:f>
              <c:numCache>
                <c:formatCode>0.00</c:formatCode>
                <c:ptCount val="12"/>
                <c:pt idx="0">
                  <c:v>7.5542247806790003E-2</c:v>
                </c:pt>
                <c:pt idx="1">
                  <c:v>4.1343767424000005E-2</c:v>
                </c:pt>
                <c:pt idx="2">
                  <c:v>3.3740635283049991E-2</c:v>
                </c:pt>
                <c:pt idx="3">
                  <c:v>0.12881977397467001</c:v>
                </c:pt>
              </c:numCache>
            </c:numRef>
          </c:val>
          <c:extLst xmlns:c16r2="http://schemas.microsoft.com/office/drawing/2015/06/char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total'!$C$6:$N$6</c:f>
              <c:numCache>
                <c:formatCode>0.00</c:formatCode>
                <c:ptCount val="12"/>
                <c:pt idx="0">
                  <c:v>1.5418544912971104</c:v>
                </c:pt>
                <c:pt idx="1">
                  <c:v>1.9115607008938198</c:v>
                </c:pt>
                <c:pt idx="2">
                  <c:v>2.2672596151643902</c:v>
                </c:pt>
                <c:pt idx="3">
                  <c:v>2.4010604574041801</c:v>
                </c:pt>
              </c:numCache>
            </c:numRef>
          </c:val>
          <c:extLst xmlns:c16r2="http://schemas.microsoft.com/office/drawing/2015/06/char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total'!$C$7:$N$7</c:f>
              <c:numCache>
                <c:formatCode>0.00</c:formatCode>
                <c:ptCount val="12"/>
                <c:pt idx="0">
                  <c:v>5.4836200860892985</c:v>
                </c:pt>
                <c:pt idx="1">
                  <c:v>10.703076720636238</c:v>
                </c:pt>
                <c:pt idx="2">
                  <c:v>19.718925942600197</c:v>
                </c:pt>
                <c:pt idx="3">
                  <c:v>22.079381621213891</c:v>
                </c:pt>
              </c:numCache>
            </c:numRef>
          </c:val>
          <c:extLst xmlns:c16r2="http://schemas.microsoft.com/office/drawing/2015/06/char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total'!$C$8:$N$8</c:f>
              <c:numCache>
                <c:formatCode>0.00</c:formatCode>
                <c:ptCount val="12"/>
                <c:pt idx="0">
                  <c:v>13.20130082284664</c:v>
                </c:pt>
                <c:pt idx="1">
                  <c:v>1.3786020702535</c:v>
                </c:pt>
                <c:pt idx="2">
                  <c:v>7.21859901546489</c:v>
                </c:pt>
                <c:pt idx="3">
                  <c:v>0.82944362566837992</c:v>
                </c:pt>
              </c:numCache>
            </c:numRef>
          </c:val>
          <c:extLst xmlns:c16r2="http://schemas.microsoft.com/office/drawing/2015/06/char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total'!$C$9:$N$9</c:f>
              <c:numCache>
                <c:formatCode>0.00</c:formatCode>
                <c:ptCount val="12"/>
                <c:pt idx="0">
                  <c:v>8.0221295409930005E-2</c:v>
                </c:pt>
                <c:pt idx="1">
                  <c:v>1.5138290816917899</c:v>
                </c:pt>
                <c:pt idx="2">
                  <c:v>4.7689019311071004</c:v>
                </c:pt>
                <c:pt idx="3">
                  <c:v>0.23350179111698999</c:v>
                </c:pt>
              </c:numCache>
            </c:numRef>
          </c:val>
          <c:extLst xmlns:c16r2="http://schemas.microsoft.com/office/drawing/2015/06/char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total'!$C$10:$N$10</c:f>
              <c:numCache>
                <c:formatCode>0.00</c:formatCode>
                <c:ptCount val="12"/>
                <c:pt idx="0">
                  <c:v>0.22926964812080999</c:v>
                </c:pt>
                <c:pt idx="1">
                  <c:v>8.3770135558110012E-2</c:v>
                </c:pt>
                <c:pt idx="2">
                  <c:v>7.4540071759729987E-2</c:v>
                </c:pt>
                <c:pt idx="3">
                  <c:v>1.6393653292760001E-2</c:v>
                </c:pt>
              </c:numCache>
            </c:numRef>
          </c:val>
          <c:extLst xmlns:c16r2="http://schemas.microsoft.com/office/drawing/2015/06/char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total'!$C$11:$N$11</c:f>
              <c:numCache>
                <c:formatCode>0.00</c:formatCode>
                <c:ptCount val="12"/>
                <c:pt idx="0">
                  <c:v>1.2439064946892198</c:v>
                </c:pt>
                <c:pt idx="1">
                  <c:v>1.1411545099957201</c:v>
                </c:pt>
                <c:pt idx="2">
                  <c:v>1.0350830117779699</c:v>
                </c:pt>
                <c:pt idx="3">
                  <c:v>1.10678361505595</c:v>
                </c:pt>
              </c:numCache>
            </c:numRef>
          </c:val>
          <c:extLst xmlns:c16r2="http://schemas.microsoft.com/office/drawing/2015/06/char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total'!$C$12:$N$12</c:f>
              <c:numCache>
                <c:formatCode>0.00</c:formatCode>
                <c:ptCount val="12"/>
                <c:pt idx="0">
                  <c:v>0.93277578673537997</c:v>
                </c:pt>
                <c:pt idx="1">
                  <c:v>1.3639906408508395</c:v>
                </c:pt>
                <c:pt idx="2">
                  <c:v>1.0084221412504</c:v>
                </c:pt>
                <c:pt idx="3">
                  <c:v>1.5431241204595996</c:v>
                </c:pt>
              </c:numCache>
            </c:numRef>
          </c:val>
          <c:extLst xmlns:c16r2="http://schemas.microsoft.com/office/drawing/2015/06/char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total'!$C$13:$N$13</c:f>
              <c:numCache>
                <c:formatCode>0.00</c:formatCode>
                <c:ptCount val="12"/>
                <c:pt idx="0">
                  <c:v>1.2149987460538103</c:v>
                </c:pt>
                <c:pt idx="1">
                  <c:v>1.1487399109324099</c:v>
                </c:pt>
                <c:pt idx="2">
                  <c:v>1.5910037236083103</c:v>
                </c:pt>
                <c:pt idx="3">
                  <c:v>1.5077516180486001</c:v>
                </c:pt>
              </c:numCache>
            </c:numRef>
          </c:val>
          <c:extLst xmlns:c16r2="http://schemas.microsoft.com/office/drawing/2015/06/char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65979904"/>
        <c:axId val="65981440"/>
      </c:barChart>
      <c:dateAx>
        <c:axId val="65979904"/>
        <c:scaling>
          <c:orientation val="minMax"/>
        </c:scaling>
        <c:delete val="0"/>
        <c:axPos val="b"/>
        <c:numFmt formatCode="mmm\-yy" sourceLinked="1"/>
        <c:majorTickMark val="out"/>
        <c:minorTickMark val="none"/>
        <c:tickLblPos val="nextTo"/>
        <c:crossAx val="65981440"/>
        <c:crosses val="autoZero"/>
        <c:auto val="1"/>
        <c:lblOffset val="100"/>
        <c:baseTimeUnit val="months"/>
      </c:dateAx>
      <c:valAx>
        <c:axId val="65981440"/>
        <c:scaling>
          <c:orientation val="minMax"/>
        </c:scaling>
        <c:delete val="0"/>
        <c:axPos val="l"/>
        <c:majorGridlines/>
        <c:title>
          <c:tx>
            <c:rich>
              <a:bodyPr rot="-5400000" vert="horz"/>
              <a:lstStyle/>
              <a:p>
                <a:pPr>
                  <a:defRPr/>
                </a:pPr>
                <a:r>
                  <a:rPr lang="en-GB" sz="1100"/>
                  <a:t>Cost (£m)</a:t>
                </a:r>
              </a:p>
            </c:rich>
          </c:tx>
          <c:layout/>
          <c:overlay val="0"/>
        </c:title>
        <c:numFmt formatCode="0.00" sourceLinked="1"/>
        <c:majorTickMark val="out"/>
        <c:minorTickMark val="none"/>
        <c:tickLblPos val="nextTo"/>
        <c:crossAx val="6597990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total'!$C$19:$N$19</c:f>
              <c:numCache>
                <c:formatCode>#,##0</c:formatCode>
                <c:ptCount val="12"/>
                <c:pt idx="0">
                  <c:v>-234870.38700000002</c:v>
                </c:pt>
                <c:pt idx="1">
                  <c:v>-214304.06299999999</c:v>
                </c:pt>
                <c:pt idx="2">
                  <c:v>-116048.56600000001</c:v>
                </c:pt>
                <c:pt idx="3">
                  <c:v>-94894.685999999987</c:v>
                </c:pt>
              </c:numCache>
            </c:numRef>
          </c:val>
          <c:extLst xmlns:c16r2="http://schemas.microsoft.com/office/drawing/2015/06/char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total'!$C$20:$N$20</c:f>
              <c:numCache>
                <c:formatCode>#,##0</c:formatCode>
                <c:ptCount val="12"/>
                <c:pt idx="0">
                  <c:v>108098.43799999999</c:v>
                </c:pt>
                <c:pt idx="1">
                  <c:v>89675.133000000002</c:v>
                </c:pt>
                <c:pt idx="2">
                  <c:v>48441.554999999993</c:v>
                </c:pt>
                <c:pt idx="3">
                  <c:v>90556.491999999984</c:v>
                </c:pt>
              </c:numCache>
            </c:numRef>
          </c:val>
          <c:extLst xmlns:c16r2="http://schemas.microsoft.com/office/drawing/2015/06/char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total'!$C$21:$N$21</c:f>
              <c:numCache>
                <c:formatCode>#,##0</c:formatCode>
                <c:ptCount val="12"/>
                <c:pt idx="0">
                  <c:v>1523.3530000000001</c:v>
                </c:pt>
                <c:pt idx="1">
                  <c:v>802.3599999999999</c:v>
                </c:pt>
                <c:pt idx="2">
                  <c:v>856.43999999999994</c:v>
                </c:pt>
                <c:pt idx="3">
                  <c:v>1569.425</c:v>
                </c:pt>
              </c:numCache>
            </c:numRef>
          </c:val>
          <c:extLst xmlns:c16r2="http://schemas.microsoft.com/office/drawing/2015/06/char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total'!$C$22:$N$22</c:f>
              <c:numCache>
                <c:formatCode>#,##0</c:formatCode>
                <c:ptCount val="12"/>
                <c:pt idx="0">
                  <c:v>189509.33599999995</c:v>
                </c:pt>
                <c:pt idx="1">
                  <c:v>228718.93099999995</c:v>
                </c:pt>
                <c:pt idx="2">
                  <c:v>357295.06899999996</c:v>
                </c:pt>
                <c:pt idx="3">
                  <c:v>372715.31700000004</c:v>
                </c:pt>
              </c:numCache>
            </c:numRef>
          </c:val>
          <c:extLst xmlns:c16r2="http://schemas.microsoft.com/office/drawing/2015/06/char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total'!$C$23:$N$23</c:f>
              <c:numCache>
                <c:formatCode>#,##0</c:formatCode>
                <c:ptCount val="12"/>
                <c:pt idx="0">
                  <c:v>239416.11900000004</c:v>
                </c:pt>
                <c:pt idx="1">
                  <c:v>467633.48099999997</c:v>
                </c:pt>
                <c:pt idx="2">
                  <c:v>722269.62199999986</c:v>
                </c:pt>
                <c:pt idx="3">
                  <c:v>659999.26399999997</c:v>
                </c:pt>
              </c:numCache>
            </c:numRef>
          </c:val>
          <c:extLst xmlns:c16r2="http://schemas.microsoft.com/office/drawing/2015/06/char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total'!$C$24:$N$24</c:f>
              <c:numCache>
                <c:formatCode>#,##0</c:formatCode>
                <c:ptCount val="12"/>
                <c:pt idx="0">
                  <c:v>166661.80100000001</c:v>
                </c:pt>
                <c:pt idx="1">
                  <c:v>22779.785</c:v>
                </c:pt>
                <c:pt idx="2">
                  <c:v>73651.156999999992</c:v>
                </c:pt>
                <c:pt idx="3">
                  <c:v>20934.861000000001</c:v>
                </c:pt>
              </c:numCache>
            </c:numRef>
          </c:val>
          <c:extLst xmlns:c16r2="http://schemas.microsoft.com/office/drawing/2015/06/char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total'!$C$25:$N$25</c:f>
              <c:numCache>
                <c:formatCode>#,##0</c:formatCode>
                <c:ptCount val="12"/>
                <c:pt idx="0">
                  <c:v>3005.42</c:v>
                </c:pt>
                <c:pt idx="1">
                  <c:v>39299.046999999999</c:v>
                </c:pt>
                <c:pt idx="2">
                  <c:v>80675.399000000005</c:v>
                </c:pt>
                <c:pt idx="3">
                  <c:v>4154.3240000000005</c:v>
                </c:pt>
              </c:numCache>
            </c:numRef>
          </c:val>
          <c:extLst xmlns:c16r2="http://schemas.microsoft.com/office/drawing/2015/06/char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total'!$C$26:$N$26</c:f>
              <c:numCache>
                <c:formatCode>#,##0</c:formatCode>
                <c:ptCount val="12"/>
                <c:pt idx="0">
                  <c:v>-7746.0359999999982</c:v>
                </c:pt>
                <c:pt idx="1">
                  <c:v>-2620.02</c:v>
                </c:pt>
                <c:pt idx="2">
                  <c:v>-1634.1059999999998</c:v>
                </c:pt>
                <c:pt idx="3">
                  <c:v>-807.94100000000003</c:v>
                </c:pt>
              </c:numCache>
            </c:numRef>
          </c:val>
          <c:extLst xmlns:c16r2="http://schemas.microsoft.com/office/drawing/2015/06/char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total'!$C$27:$N$27</c:f>
              <c:numCache>
                <c:formatCode>#,##0</c:formatCode>
                <c:ptCount val="12"/>
                <c:pt idx="0">
                  <c:v>25343.830999999998</c:v>
                </c:pt>
                <c:pt idx="1">
                  <c:v>23446.991000000009</c:v>
                </c:pt>
                <c:pt idx="2">
                  <c:v>27381.694000000003</c:v>
                </c:pt>
                <c:pt idx="3">
                  <c:v>26432.097999999998</c:v>
                </c:pt>
              </c:numCache>
            </c:numRef>
          </c:val>
          <c:extLst xmlns:c16r2="http://schemas.microsoft.com/office/drawing/2015/06/char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total'!$C$28:$N$28</c:f>
              <c:numCache>
                <c:formatCode>#,##0</c:formatCode>
                <c:ptCount val="12"/>
                <c:pt idx="0">
                  <c:v>118700.29000000002</c:v>
                </c:pt>
                <c:pt idx="1">
                  <c:v>163141.48899999997</c:v>
                </c:pt>
                <c:pt idx="2">
                  <c:v>84190.90399999998</c:v>
                </c:pt>
                <c:pt idx="3">
                  <c:v>155218.766</c:v>
                </c:pt>
              </c:numCache>
            </c:numRef>
          </c:val>
          <c:extLst xmlns:c16r2="http://schemas.microsoft.com/office/drawing/2015/06/char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total'!$C$29:$N$29</c:f>
              <c:numCache>
                <c:formatCode>#,##0</c:formatCode>
                <c:ptCount val="12"/>
                <c:pt idx="0">
                  <c:v>-188331.05099999998</c:v>
                </c:pt>
                <c:pt idx="1">
                  <c:v>-130116.75200000001</c:v>
                </c:pt>
                <c:pt idx="2">
                  <c:v>-34385.275999999998</c:v>
                </c:pt>
                <c:pt idx="3">
                  <c:v>-101358.372</c:v>
                </c:pt>
              </c:numCache>
            </c:numRef>
          </c:val>
          <c:extLst xmlns:c16r2="http://schemas.microsoft.com/office/drawing/2015/06/char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66114304"/>
        <c:axId val="66115840"/>
      </c:barChart>
      <c:dateAx>
        <c:axId val="66114304"/>
        <c:scaling>
          <c:orientation val="minMax"/>
        </c:scaling>
        <c:delete val="0"/>
        <c:axPos val="b"/>
        <c:numFmt formatCode="mmm\-yy" sourceLinked="1"/>
        <c:majorTickMark val="out"/>
        <c:minorTickMark val="none"/>
        <c:tickLblPos val="nextTo"/>
        <c:crossAx val="66115840"/>
        <c:crosses val="autoZero"/>
        <c:auto val="1"/>
        <c:lblOffset val="100"/>
        <c:baseTimeUnit val="months"/>
      </c:dateAx>
      <c:valAx>
        <c:axId val="66115840"/>
        <c:scaling>
          <c:orientation val="minMax"/>
        </c:scaling>
        <c:delete val="0"/>
        <c:axPos val="l"/>
        <c:majorGridlines/>
        <c:title>
          <c:tx>
            <c:rich>
              <a:bodyPr rot="-5400000" vert="horz"/>
              <a:lstStyle/>
              <a:p>
                <a:pPr>
                  <a:defRPr/>
                </a:pPr>
                <a:r>
                  <a:rPr lang="en-GB" sz="1100"/>
                  <a:t>Volume (MWh)</a:t>
                </a:r>
              </a:p>
            </c:rich>
          </c:tx>
          <c:layout/>
          <c:overlay val="0"/>
        </c:title>
        <c:numFmt formatCode="#,##0" sourceLinked="1"/>
        <c:majorTickMark val="out"/>
        <c:minorTickMark val="none"/>
        <c:tickLblPos val="nextTo"/>
        <c:crossAx val="6611430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Total'!$C$3:$N$3</c:f>
              <c:numCache>
                <c:formatCode>0.00</c:formatCode>
                <c:ptCount val="12"/>
                <c:pt idx="0">
                  <c:v>10.06425198999959</c:v>
                </c:pt>
                <c:pt idx="1">
                  <c:v>10.814195499999821</c:v>
                </c:pt>
                <c:pt idx="2">
                  <c:v>10.421182399189757</c:v>
                </c:pt>
                <c:pt idx="3">
                  <c:v>8.4456661599999983</c:v>
                </c:pt>
              </c:numCache>
            </c:numRef>
          </c:val>
          <c:extLst xmlns:c16r2="http://schemas.microsoft.com/office/drawing/2015/06/char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Total'!$C$4:$N$4</c:f>
              <c:numCache>
                <c:formatCode>0.00</c:formatCode>
                <c:ptCount val="12"/>
                <c:pt idx="0">
                  <c:v>5.3843252100000001</c:v>
                </c:pt>
                <c:pt idx="1">
                  <c:v>5.4367516499999988</c:v>
                </c:pt>
                <c:pt idx="2">
                  <c:v>5.2139741590000011</c:v>
                </c:pt>
                <c:pt idx="3">
                  <c:v>6.7823702400000023</c:v>
                </c:pt>
              </c:numCache>
            </c:numRef>
          </c:val>
          <c:extLst xmlns:c16r2="http://schemas.microsoft.com/office/drawing/2015/06/char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Total'!$C$5:$N$5</c:f>
              <c:numCache>
                <c:formatCode>0.00</c:formatCode>
                <c:ptCount val="12"/>
                <c:pt idx="0">
                  <c:v>5.7717608799999987</c:v>
                </c:pt>
                <c:pt idx="1">
                  <c:v>6.7625469100000002</c:v>
                </c:pt>
                <c:pt idx="2">
                  <c:v>6.4696123500000002</c:v>
                </c:pt>
                <c:pt idx="3">
                  <c:v>7.0940886200000008</c:v>
                </c:pt>
              </c:numCache>
            </c:numRef>
          </c:val>
          <c:extLst xmlns:c16r2="http://schemas.microsoft.com/office/drawing/2015/06/char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Total'!$C$6:$N$6</c:f>
              <c:numCache>
                <c:formatCode>0.00</c:formatCode>
                <c:ptCount val="12"/>
                <c:pt idx="0">
                  <c:v>0.71916078000000017</c:v>
                </c:pt>
                <c:pt idx="1">
                  <c:v>0.8414972799999999</c:v>
                </c:pt>
                <c:pt idx="2">
                  <c:v>0.75124215999999999</c:v>
                </c:pt>
                <c:pt idx="3">
                  <c:v>0.99800239000000002</c:v>
                </c:pt>
              </c:numCache>
            </c:numRef>
          </c:val>
          <c:extLst xmlns:c16r2="http://schemas.microsoft.com/office/drawing/2015/06/char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Total'!$C$7:$N$7</c:f>
              <c:numCache>
                <c:formatCode>0.00</c:formatCode>
                <c:ptCount val="12"/>
                <c:pt idx="0">
                  <c:v>3.3660501699999998</c:v>
                </c:pt>
                <c:pt idx="1">
                  <c:v>3.6704132239652592</c:v>
                </c:pt>
                <c:pt idx="2">
                  <c:v>3.2253605499999995</c:v>
                </c:pt>
                <c:pt idx="3">
                  <c:v>2.8274294599999994</c:v>
                </c:pt>
              </c:numCache>
            </c:numRef>
          </c:val>
          <c:extLst xmlns:c16r2="http://schemas.microsoft.com/office/drawing/2015/06/char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Total'!$C$8:$N$8</c:f>
              <c:numCache>
                <c:formatCode>0.00</c:formatCode>
                <c:ptCount val="12"/>
                <c:pt idx="0">
                  <c:v>6.3138506403902044</c:v>
                </c:pt>
                <c:pt idx="1">
                  <c:v>7.0256712320249992</c:v>
                </c:pt>
                <c:pt idx="2">
                  <c:v>7.3253937599999981</c:v>
                </c:pt>
                <c:pt idx="3">
                  <c:v>6.5524431499999993</c:v>
                </c:pt>
              </c:numCache>
            </c:numRef>
          </c:val>
          <c:extLst xmlns:c16r2="http://schemas.microsoft.com/office/drawing/2015/06/char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Total'!$C$9:$N$9</c:f>
              <c:numCache>
                <c:formatCode>0.00</c:formatCode>
                <c:ptCount val="12"/>
                <c:pt idx="0">
                  <c:v>2.7400137846400008</c:v>
                </c:pt>
                <c:pt idx="1">
                  <c:v>0.63853029412799978</c:v>
                </c:pt>
                <c:pt idx="2">
                  <c:v>3.5447260446399995</c:v>
                </c:pt>
                <c:pt idx="3">
                  <c:v>0.19321358372800002</c:v>
                </c:pt>
              </c:numCache>
            </c:numRef>
          </c:val>
          <c:extLst xmlns:c16r2="http://schemas.microsoft.com/office/drawing/2015/06/char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Total'!$C$10:$N$10</c:f>
              <c:numCache>
                <c:formatCode>0.00</c:formatCode>
                <c:ptCount val="12"/>
                <c:pt idx="0">
                  <c:v>0.79709770691244231</c:v>
                </c:pt>
                <c:pt idx="1">
                  <c:v>0.71385446570400912</c:v>
                </c:pt>
                <c:pt idx="2">
                  <c:v>0.7192806959206951</c:v>
                </c:pt>
                <c:pt idx="3">
                  <c:v>0.77064764386643247</c:v>
                </c:pt>
              </c:numCache>
            </c:numRef>
          </c:val>
          <c:extLst xmlns:c16r2="http://schemas.microsoft.com/office/drawing/2015/06/char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Total'!$C$11:$N$11</c:f>
              <c:numCache>
                <c:formatCode>0.00</c:formatCode>
                <c:ptCount val="12"/>
                <c:pt idx="0">
                  <c:v>2.2512000000000001E-4</c:v>
                </c:pt>
                <c:pt idx="1">
                  <c:v>0</c:v>
                </c:pt>
                <c:pt idx="2">
                  <c:v>0</c:v>
                </c:pt>
                <c:pt idx="3">
                  <c:v>0</c:v>
                </c:pt>
              </c:numCache>
            </c:numRef>
          </c:val>
          <c:extLst xmlns:c16r2="http://schemas.microsoft.com/office/drawing/2015/06/char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Total'!$C$12:$N$12</c:f>
              <c:numCache>
                <c:formatCode>0.00</c:formatCode>
                <c:ptCount val="12"/>
                <c:pt idx="0">
                  <c:v>0.14716199999999999</c:v>
                </c:pt>
                <c:pt idx="1">
                  <c:v>0</c:v>
                </c:pt>
                <c:pt idx="2">
                  <c:v>0</c:v>
                </c:pt>
                <c:pt idx="3">
                  <c:v>0</c:v>
                </c:pt>
              </c:numCache>
            </c:numRef>
          </c:val>
          <c:extLst xmlns:c16r2="http://schemas.microsoft.com/office/drawing/2015/06/char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65910272"/>
        <c:axId val="65911808"/>
      </c:barChart>
      <c:dateAx>
        <c:axId val="65910272"/>
        <c:scaling>
          <c:orientation val="minMax"/>
        </c:scaling>
        <c:delete val="0"/>
        <c:axPos val="b"/>
        <c:numFmt formatCode="mmm\-yy" sourceLinked="1"/>
        <c:majorTickMark val="out"/>
        <c:minorTickMark val="none"/>
        <c:tickLblPos val="nextTo"/>
        <c:crossAx val="65911808"/>
        <c:crosses val="autoZero"/>
        <c:auto val="1"/>
        <c:lblOffset val="100"/>
        <c:baseTimeUnit val="months"/>
      </c:dateAx>
      <c:valAx>
        <c:axId val="65911808"/>
        <c:scaling>
          <c:orientation val="minMax"/>
        </c:scaling>
        <c:delete val="0"/>
        <c:axPos val="l"/>
        <c:majorGridlines/>
        <c:title>
          <c:tx>
            <c:rich>
              <a:bodyPr rot="-5400000" vert="horz"/>
              <a:lstStyle/>
              <a:p>
                <a:pPr>
                  <a:defRPr/>
                </a:pPr>
                <a:r>
                  <a:rPr lang="en-GB"/>
                  <a:t>Cost (£m)</a:t>
                </a:r>
              </a:p>
            </c:rich>
          </c:tx>
          <c:layout/>
          <c:overlay val="0"/>
        </c:title>
        <c:numFmt formatCode="#,##0" sourceLinked="0"/>
        <c:majorTickMark val="out"/>
        <c:minorTickMark val="none"/>
        <c:tickLblPos val="nextTo"/>
        <c:crossAx val="65910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 Total'!$B$42</c:f>
          <c:strCache>
            <c:ptCount val="1"/>
            <c:pt idx="0">
              <c:v>Ancillary Services Cost - Jul 2018</c:v>
            </c:pt>
          </c:strCache>
        </c:strRef>
      </c:tx>
      <c:layout>
        <c:manualLayout>
          <c:xMode val="edge"/>
          <c:yMode val="edge"/>
          <c:x val="0.25971483997645001"/>
          <c:y val="0"/>
        </c:manualLayout>
      </c:layout>
      <c:overlay val="0"/>
      <c:txPr>
        <a:bodyPr/>
        <a:lstStyle/>
        <a:p>
          <a:pPr>
            <a:defRPr/>
          </a:pPr>
          <a:endParaRPr lang="en-US"/>
        </a:p>
      </c:txPr>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xmlns:c16r2="http://schemas.microsoft.com/office/drawing/2015/06/chart">
              <c:ext xmlns:c16="http://schemas.microsoft.com/office/drawing/2014/chart" uri="{C3380CC4-5D6E-409C-BE32-E72D297353CC}">
                <c16:uniqueId val="{00000001-9E4E-4862-B258-1DDAEB7E56F6}"/>
              </c:ext>
            </c:extLst>
          </c:dPt>
          <c:dPt>
            <c:idx val="2"/>
            <c:bubble3D val="0"/>
            <c:explosion val="10"/>
            <c:extLst xmlns:c16r2="http://schemas.microsoft.com/office/drawing/2015/06/chart">
              <c:ext xmlns:c16="http://schemas.microsoft.com/office/drawing/2014/chart" uri="{C3380CC4-5D6E-409C-BE32-E72D297353CC}">
                <c16:uniqueId val="{00000003-9E4E-4862-B258-1DDAEB7E56F6}"/>
              </c:ext>
            </c:extLst>
          </c:dPt>
          <c:dPt>
            <c:idx val="4"/>
            <c:bubble3D val="0"/>
            <c:explosion val="15"/>
            <c:extLst xmlns:c16r2="http://schemas.microsoft.com/office/drawing/2015/06/char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Total'!$F$16:$F$19</c:f>
              <c:numCache>
                <c:formatCode>0.00</c:formatCode>
                <c:ptCount val="4"/>
                <c:pt idx="0">
                  <c:v>7.8867142799999996</c:v>
                </c:pt>
                <c:pt idx="1">
                  <c:v>12.61815275759443</c:v>
                </c:pt>
                <c:pt idx="2">
                  <c:v>13.024871880000001</c:v>
                </c:pt>
                <c:pt idx="3">
                  <c:v>0</c:v>
                </c:pt>
              </c:numCache>
            </c:numRef>
          </c:val>
          <c:extLst xmlns:c16r2="http://schemas.microsoft.com/office/drawing/2015/06/char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9399720145392"/>
          <c:y val="4.051565377532228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Trades!$C$9:$N$9</c:f>
              <c:numCache>
                <c:formatCode>#,##0.0</c:formatCode>
                <c:ptCount val="12"/>
                <c:pt idx="0">
                  <c:v>0.30311290000000002</c:v>
                </c:pt>
                <c:pt idx="1">
                  <c:v>1.6994655599999999</c:v>
                </c:pt>
                <c:pt idx="2">
                  <c:v>3.281732232</c:v>
                </c:pt>
                <c:pt idx="3">
                  <c:v>2.4576692499999999</c:v>
                </c:pt>
              </c:numCache>
            </c:numRef>
          </c:val>
          <c:extLst xmlns:c16r2="http://schemas.microsoft.com/office/drawing/2015/06/char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Trades!$C$10:$N$10</c:f>
              <c:numCache>
                <c:formatCode>#,##0.0</c:formatCode>
                <c:ptCount val="12"/>
                <c:pt idx="0">
                  <c:v>3.9408755688000001</c:v>
                </c:pt>
                <c:pt idx="1">
                  <c:v>10.9971745</c:v>
                </c:pt>
                <c:pt idx="2">
                  <c:v>13.11942185</c:v>
                </c:pt>
                <c:pt idx="3">
                  <c:v>14.199445320000001</c:v>
                </c:pt>
              </c:numCache>
            </c:numRef>
          </c:val>
          <c:extLst xmlns:c16r2="http://schemas.microsoft.com/office/drawing/2015/06/char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65852544"/>
        <c:axId val="65854080"/>
      </c:barChart>
      <c:dateAx>
        <c:axId val="65852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54080"/>
        <c:crosses val="autoZero"/>
        <c:auto val="1"/>
        <c:lblOffset val="100"/>
        <c:baseTimeUnit val="months"/>
      </c:dateAx>
      <c:valAx>
        <c:axId val="65854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4.5428848207854151E-2"/>
              <c:y val="0.30179898783370307"/>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52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Trades!$C$3:$N$3</c:f>
              <c:numCache>
                <c:formatCode>0.00</c:formatCode>
                <c:ptCount val="12"/>
                <c:pt idx="0">
                  <c:v>22190</c:v>
                </c:pt>
                <c:pt idx="1">
                  <c:v>73582.5</c:v>
                </c:pt>
                <c:pt idx="2">
                  <c:v>139079.5</c:v>
                </c:pt>
                <c:pt idx="3">
                  <c:v>119046.5</c:v>
                </c:pt>
              </c:numCache>
            </c:numRef>
          </c:val>
          <c:extLst xmlns:c16r2="http://schemas.microsoft.com/office/drawing/2015/06/char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Trades!$C$4:$N$4</c:f>
              <c:numCache>
                <c:formatCode>0.00</c:formatCode>
                <c:ptCount val="12"/>
                <c:pt idx="0">
                  <c:v>116182</c:v>
                </c:pt>
                <c:pt idx="1">
                  <c:v>281479.5</c:v>
                </c:pt>
                <c:pt idx="2">
                  <c:v>231333.4</c:v>
                </c:pt>
                <c:pt idx="3">
                  <c:v>309497</c:v>
                </c:pt>
              </c:numCache>
            </c:numRef>
          </c:val>
          <c:extLst xmlns:c16r2="http://schemas.microsoft.com/office/drawing/2015/06/char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66631552"/>
        <c:axId val="66633088"/>
      </c:barChart>
      <c:dateAx>
        <c:axId val="6663155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633088"/>
        <c:crosses val="autoZero"/>
        <c:auto val="1"/>
        <c:lblOffset val="100"/>
        <c:baseTimeUnit val="months"/>
      </c:dateAx>
      <c:valAx>
        <c:axId val="66633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6315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0000"/>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DSR!$C$3:$N$3</c:f>
              <c:numCache>
                <c:formatCode>0.00</c:formatCode>
                <c:ptCount val="12"/>
                <c:pt idx="0">
                  <c:v>4.39553021999959</c:v>
                </c:pt>
                <c:pt idx="1">
                  <c:v>4.4943416799998221</c:v>
                </c:pt>
                <c:pt idx="2">
                  <c:v>4.6840680191897528</c:v>
                </c:pt>
                <c:pt idx="3">
                  <c:v>4.8531435500000004</c:v>
                </c:pt>
              </c:numCache>
            </c:numRef>
          </c:val>
          <c:extLst xmlns:c16r2="http://schemas.microsoft.com/office/drawing/2015/06/char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2D050"/>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DSR!$C$4:$N$4</c:f>
              <c:numCache>
                <c:formatCode>0.00</c:formatCode>
                <c:ptCount val="12"/>
                <c:pt idx="0">
                  <c:v>3.8632746200000003</c:v>
                </c:pt>
                <c:pt idx="1">
                  <c:v>4.5016228900000002</c:v>
                </c:pt>
                <c:pt idx="2">
                  <c:v>4.2503607900000002</c:v>
                </c:pt>
                <c:pt idx="3">
                  <c:v>4.5475005299999998</c:v>
                </c:pt>
              </c:numCache>
            </c:numRef>
          </c:val>
          <c:extLst xmlns:c16r2="http://schemas.microsoft.com/office/drawing/2015/06/char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7030A0"/>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DSR!$C$5:$N$5</c:f>
              <c:numCache>
                <c:formatCode>0.00</c:formatCode>
                <c:ptCount val="12"/>
                <c:pt idx="0">
                  <c:v>0.83989016999999966</c:v>
                </c:pt>
                <c:pt idx="1">
                  <c:v>0.92044844999999997</c:v>
                </c:pt>
                <c:pt idx="2">
                  <c:v>0.54649421899999984</c:v>
                </c:pt>
                <c:pt idx="3">
                  <c:v>0.63436353999999961</c:v>
                </c:pt>
              </c:numCache>
            </c:numRef>
          </c:val>
          <c:extLst xmlns:c16r2="http://schemas.microsoft.com/office/drawing/2015/06/char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66925696"/>
        <c:axId val="66927232"/>
      </c:barChart>
      <c:dateAx>
        <c:axId val="66925696"/>
        <c:scaling>
          <c:orientation val="minMax"/>
        </c:scaling>
        <c:delete val="0"/>
        <c:axPos val="b"/>
        <c:numFmt formatCode="mmm\-yy" sourceLinked="1"/>
        <c:majorTickMark val="out"/>
        <c:minorTickMark val="none"/>
        <c:tickLblPos val="nextTo"/>
        <c:crossAx val="66927232"/>
        <c:crosses val="autoZero"/>
        <c:auto val="1"/>
        <c:lblOffset val="100"/>
        <c:baseTimeUnit val="months"/>
      </c:dateAx>
      <c:valAx>
        <c:axId val="66927232"/>
        <c:scaling>
          <c:orientation val="minMax"/>
        </c:scaling>
        <c:delete val="0"/>
        <c:axPos val="l"/>
        <c:majorGridlines/>
        <c:title>
          <c:tx>
            <c:rich>
              <a:bodyPr/>
              <a:lstStyle/>
              <a:p>
                <a:pPr>
                  <a:defRPr/>
                </a:pPr>
                <a:r>
                  <a:rPr lang="en-US"/>
                  <a:t>Cost £ million</a:t>
                </a:r>
              </a:p>
            </c:rich>
          </c:tx>
          <c:layout/>
          <c:overlay val="0"/>
        </c:title>
        <c:numFmt formatCode="#,##0" sourceLinked="0"/>
        <c:majorTickMark val="out"/>
        <c:minorTickMark val="none"/>
        <c:tickLblPos val="nextTo"/>
        <c:crossAx val="6692569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DSR!$B$34</c:f>
          <c:strCache>
            <c:ptCount val="1"/>
            <c:pt idx="0">
              <c:v>AS Costs By Provider Type - Jul 2018</c:v>
            </c:pt>
          </c:strCache>
        </c:strRef>
      </c:tx>
      <c:layout>
        <c:manualLayout>
          <c:xMode val="edge"/>
          <c:yMode val="edge"/>
          <c:x val="0.17983414391168165"/>
          <c:y val="3.9522501513725716E-2"/>
        </c:manualLayout>
      </c:layout>
      <c:overlay val="1"/>
      <c:txPr>
        <a:bodyPr/>
        <a:lstStyle/>
        <a:p>
          <a:pPr>
            <a:defRPr/>
          </a:pPr>
          <a:endParaRPr lang="en-US"/>
        </a:p>
      </c:txPr>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xmlns:c16r2="http://schemas.microsoft.com/office/drawing/2015/06/chart">
              <c:ext xmlns:c16="http://schemas.microsoft.com/office/drawing/2014/chart" uri="{C3380CC4-5D6E-409C-BE32-E72D297353CC}">
                <c16:uniqueId val="{00000001-2C6C-4847-AB27-1818E1EFE285}"/>
              </c:ext>
            </c:extLst>
          </c:dPt>
          <c:dPt>
            <c:idx val="1"/>
            <c:bubble3D val="0"/>
            <c:explosion val="8"/>
            <c:extLst xmlns:c16r2="http://schemas.microsoft.com/office/drawing/2015/06/char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DSR!$F$9:$F$12</c:f>
              <c:numCache>
                <c:formatCode>0.00</c:formatCode>
                <c:ptCount val="4"/>
                <c:pt idx="0">
                  <c:v>10.066007620000001</c:v>
                </c:pt>
                <c:pt idx="1">
                  <c:v>22.827205983727996</c:v>
                </c:pt>
                <c:pt idx="2">
                  <c:v>0.77064764386643247</c:v>
                </c:pt>
                <c:pt idx="3">
                  <c:v>0</c:v>
                </c:pt>
              </c:numCache>
            </c:numRef>
          </c:val>
          <c:extLst xmlns:c16r2="http://schemas.microsoft.com/office/drawing/2015/06/char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SO2SO!$C$3:$N$3</c:f>
              <c:numCache>
                <c:formatCode>0.00</c:formatCode>
                <c:ptCount val="12"/>
                <c:pt idx="0">
                  <c:v>0</c:v>
                </c:pt>
                <c:pt idx="1">
                  <c:v>-4.7742323000000003E-2</c:v>
                </c:pt>
                <c:pt idx="2">
                  <c:v>-6.2446244000000005E-2</c:v>
                </c:pt>
                <c:pt idx="3">
                  <c:v>-5.9283338000000005E-2</c:v>
                </c:pt>
              </c:numCache>
            </c:numRef>
          </c:val>
          <c:extLst xmlns:c16r2="http://schemas.microsoft.com/office/drawing/2015/06/char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SO2SO!$C$4:$N$4</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SO2SO!$C$5:$N$5</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SO2SO!$C$6:$N$6</c:f>
              <c:numCache>
                <c:formatCode>0.00</c:formatCode>
                <c:ptCount val="12"/>
                <c:pt idx="0">
                  <c:v>0</c:v>
                </c:pt>
                <c:pt idx="1">
                  <c:v>0</c:v>
                </c:pt>
                <c:pt idx="2">
                  <c:v>8.8663725995000002E-4</c:v>
                </c:pt>
                <c:pt idx="3">
                  <c:v>4.4665580622500001E-3</c:v>
                </c:pt>
              </c:numCache>
            </c:numRef>
          </c:val>
          <c:extLst xmlns:c16r2="http://schemas.microsoft.com/office/drawing/2015/06/char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SO2SO!$C$7:$N$7</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SO2SO!$C$8:$N$8</c:f>
              <c:numCache>
                <c:formatCode>0.00</c:formatCode>
                <c:ptCount val="12"/>
                <c:pt idx="0">
                  <c:v>0</c:v>
                </c:pt>
                <c:pt idx="1">
                  <c:v>-0.10187188744483</c:v>
                </c:pt>
                <c:pt idx="2">
                  <c:v>-0.24659000149506999</c:v>
                </c:pt>
                <c:pt idx="3">
                  <c:v>-7.7968851847920004E-2</c:v>
                </c:pt>
              </c:numCache>
            </c:numRef>
          </c:val>
          <c:extLst xmlns:c16r2="http://schemas.microsoft.com/office/drawing/2015/06/chart">
            <c:ext xmlns:c16="http://schemas.microsoft.com/office/drawing/2014/chart" uri="{C3380CC4-5D6E-409C-BE32-E72D297353CC}">
              <c16:uniqueId val="{00000005-C420-45E4-B85F-56A8326A9A7D}"/>
            </c:ext>
          </c:extLst>
        </c:ser>
        <c:ser>
          <c:idx val="6"/>
          <c:order val="6"/>
          <c:tx>
            <c:strRef>
              <c:f>SO2SO!$B$9</c:f>
              <c:strCache>
                <c:ptCount val="1"/>
                <c:pt idx="0">
                  <c:v>SO-SO Constaints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SO2SO!$C$9:$N$9</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SO2SO!$C$10:$N$10</c:f>
              <c:numCache>
                <c:formatCode>0.00</c:formatCode>
                <c:ptCount val="12"/>
                <c:pt idx="0">
                  <c:v>0.79709770691244231</c:v>
                </c:pt>
                <c:pt idx="1">
                  <c:v>0.71385446570400912</c:v>
                </c:pt>
                <c:pt idx="2">
                  <c:v>0.7192806959206951</c:v>
                </c:pt>
                <c:pt idx="3">
                  <c:v>0.77064764386643247</c:v>
                </c:pt>
              </c:numCache>
            </c:numRef>
          </c:val>
          <c:extLst xmlns:c16r2="http://schemas.microsoft.com/office/drawing/2015/06/char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66386944"/>
        <c:axId val="66454272"/>
      </c:barChart>
      <c:dateAx>
        <c:axId val="66386944"/>
        <c:scaling>
          <c:orientation val="minMax"/>
        </c:scaling>
        <c:delete val="0"/>
        <c:axPos val="b"/>
        <c:numFmt formatCode="mmm\-yy" sourceLinked="1"/>
        <c:majorTickMark val="out"/>
        <c:minorTickMark val="none"/>
        <c:tickLblPos val="nextTo"/>
        <c:crossAx val="66454272"/>
        <c:crosses val="autoZero"/>
        <c:auto val="1"/>
        <c:lblOffset val="100"/>
        <c:baseTimeUnit val="months"/>
      </c:dateAx>
      <c:valAx>
        <c:axId val="66454272"/>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6638694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Imbalance'!$C$3:$N$3</c:f>
              <c:numCache>
                <c:formatCode>0.00</c:formatCode>
                <c:ptCount val="12"/>
                <c:pt idx="0">
                  <c:v>-5.6785957729999996</c:v>
                </c:pt>
                <c:pt idx="1">
                  <c:v>-6.7606795479999997</c:v>
                </c:pt>
                <c:pt idx="2">
                  <c:v>-2.8102212680000007</c:v>
                </c:pt>
                <c:pt idx="3">
                  <c:v>-1.1107513009999979</c:v>
                </c:pt>
              </c:numCache>
            </c:numRef>
          </c:val>
          <c:extLst xmlns:c16r2="http://schemas.microsoft.com/office/drawing/2015/06/char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66870272"/>
        <c:axId val="66876160"/>
      </c:barChart>
      <c:dateAx>
        <c:axId val="6687027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76160"/>
        <c:crosses val="autoZero"/>
        <c:auto val="1"/>
        <c:lblOffset val="100"/>
        <c:baseTimeUnit val="months"/>
      </c:dateAx>
      <c:valAx>
        <c:axId val="66876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702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Imbalance'!$C$7:$N$7</c:f>
              <c:numCache>
                <c:formatCode>_-* #,##0_-;\-* #,##0_-;_-* "-"??_-;_-@_-</c:formatCode>
                <c:ptCount val="12"/>
                <c:pt idx="0">
                  <c:v>-234870.38700000002</c:v>
                </c:pt>
                <c:pt idx="1">
                  <c:v>-215243.538</c:v>
                </c:pt>
                <c:pt idx="2">
                  <c:v>-117411.79599999999</c:v>
                </c:pt>
                <c:pt idx="3">
                  <c:v>-96007.772999999986</c:v>
                </c:pt>
              </c:numCache>
            </c:numRef>
          </c:val>
          <c:extLst xmlns:c16r2="http://schemas.microsoft.com/office/drawing/2015/06/char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66902272"/>
        <c:axId val="66908160"/>
      </c:barChart>
      <c:dateAx>
        <c:axId val="6690227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08160"/>
        <c:crosses val="autoZero"/>
        <c:auto val="1"/>
        <c:lblOffset val="100"/>
        <c:baseTimeUnit val="months"/>
      </c:dateAx>
      <c:valAx>
        <c:axId val="66908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overlay val="0"/>
          <c:spPr>
            <a:noFill/>
            <a:ln>
              <a:noFill/>
            </a:ln>
            <a:effectLst/>
          </c:sp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022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Reserve'!$C$3:$N$3</c:f>
              <c:numCache>
                <c:formatCode>0.00</c:formatCode>
                <c:ptCount val="12"/>
                <c:pt idx="0">
                  <c:v>2.5151462703844705</c:v>
                </c:pt>
                <c:pt idx="1">
                  <c:v>2.1671162350851598</c:v>
                </c:pt>
                <c:pt idx="2">
                  <c:v>0.84352933152058007</c:v>
                </c:pt>
                <c:pt idx="3">
                  <c:v>1.9906922305516099</c:v>
                </c:pt>
              </c:numCache>
            </c:numRef>
          </c:val>
          <c:extLst xmlns:c16r2="http://schemas.microsoft.com/office/drawing/2015/06/char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Reserve'!$C$4:$N$4</c:f>
              <c:numCache>
                <c:formatCode>0.00</c:formatCode>
                <c:ptCount val="12"/>
                <c:pt idx="0">
                  <c:v>1.5418544912971104</c:v>
                </c:pt>
                <c:pt idx="1">
                  <c:v>1.9115607008938198</c:v>
                </c:pt>
                <c:pt idx="2">
                  <c:v>2.2672596151643902</c:v>
                </c:pt>
                <c:pt idx="3">
                  <c:v>2.4010604574041801</c:v>
                </c:pt>
              </c:numCache>
            </c:numRef>
          </c:val>
          <c:extLst xmlns:c16r2="http://schemas.microsoft.com/office/drawing/2015/06/char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Reserve'!$C$5:$N$5</c:f>
              <c:numCache>
                <c:formatCode>0.00</c:formatCode>
                <c:ptCount val="12"/>
                <c:pt idx="0">
                  <c:v>2.9447964967749998E-2</c:v>
                </c:pt>
                <c:pt idx="1">
                  <c:v>0.19863086725012</c:v>
                </c:pt>
                <c:pt idx="2">
                  <c:v>3.9113178853159999E-2</c:v>
                </c:pt>
                <c:pt idx="3">
                  <c:v>0.17567412871568</c:v>
                </c:pt>
              </c:numCache>
            </c:numRef>
          </c:val>
          <c:extLst xmlns:c16r2="http://schemas.microsoft.com/office/drawing/2015/06/char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Reserve'!$C$6:$N$6</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Reserve'!$C$7:$N$7</c:f>
              <c:numCache>
                <c:formatCode>0.00</c:formatCode>
                <c:ptCount val="12"/>
                <c:pt idx="0">
                  <c:v>3.5997274999999995E-2</c:v>
                </c:pt>
                <c:pt idx="1">
                  <c:v>0.21393737100000002</c:v>
                </c:pt>
                <c:pt idx="2">
                  <c:v>0.41133682692395007</c:v>
                </c:pt>
                <c:pt idx="3">
                  <c:v>0.11598598406272999</c:v>
                </c:pt>
              </c:numCache>
            </c:numRef>
          </c:val>
          <c:extLst xmlns:c16r2="http://schemas.microsoft.com/office/drawing/2015/06/char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Reserve'!$C$8:$N$8</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Reserve'!$C$9:$N$9</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68240512"/>
        <c:axId val="68242048"/>
      </c:barChart>
      <c:dateAx>
        <c:axId val="682405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242048"/>
        <c:crosses val="autoZero"/>
        <c:auto val="1"/>
        <c:lblOffset val="100"/>
        <c:baseTimeUnit val="months"/>
      </c:dateAx>
      <c:valAx>
        <c:axId val="6824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2405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Reserve'!$C$13:$N$13</c:f>
              <c:numCache>
                <c:formatCode>_-* #,##0_-;\-* #,##0_-;_-* "-"??_-;_-@_-</c:formatCode>
                <c:ptCount val="12"/>
                <c:pt idx="0">
                  <c:v>108098.43799999999</c:v>
                </c:pt>
                <c:pt idx="1">
                  <c:v>89675.133000000002</c:v>
                </c:pt>
                <c:pt idx="2">
                  <c:v>48441.554999999993</c:v>
                </c:pt>
                <c:pt idx="3">
                  <c:v>90556.491999999984</c:v>
                </c:pt>
              </c:numCache>
            </c:numRef>
          </c:val>
          <c:extLst xmlns:c16r2="http://schemas.microsoft.com/office/drawing/2015/06/char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Reserve'!$C$14:$N$14</c:f>
              <c:numCache>
                <c:formatCode>_-* #,##0_-;\-* #,##0_-;_-* "-"??_-;_-@_-</c:formatCode>
                <c:ptCount val="12"/>
                <c:pt idx="0">
                  <c:v>189509.33599999995</c:v>
                </c:pt>
                <c:pt idx="1">
                  <c:v>228718.93099999995</c:v>
                </c:pt>
                <c:pt idx="2">
                  <c:v>357295.06899999996</c:v>
                </c:pt>
                <c:pt idx="3">
                  <c:v>372715.31700000004</c:v>
                </c:pt>
              </c:numCache>
            </c:numRef>
          </c:val>
          <c:extLst xmlns:c16r2="http://schemas.microsoft.com/office/drawing/2015/06/char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Reserve'!$C$15:$N$15</c:f>
              <c:numCache>
                <c:formatCode>_-* #,##0_-;\-* #,##0_-;_-* "-"??_-;_-@_-</c:formatCode>
                <c:ptCount val="12"/>
                <c:pt idx="0">
                  <c:v>343</c:v>
                </c:pt>
                <c:pt idx="1">
                  <c:v>700</c:v>
                </c:pt>
                <c:pt idx="2">
                  <c:v>2744</c:v>
                </c:pt>
                <c:pt idx="3">
                  <c:v>1813</c:v>
                </c:pt>
              </c:numCache>
            </c:numRef>
          </c:val>
          <c:extLst xmlns:c16r2="http://schemas.microsoft.com/office/drawing/2015/06/char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Reserve'!$C$16:$N$16</c:f>
              <c:numCache>
                <c:formatCode>_-* #,##0_-;\-* #,##0_-;_-* "-"??_-;_-@_-</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Reserve'!$C$17:$N$17</c:f>
              <c:numCache>
                <c:formatCode>_-* #,##0_-;\-* #,##0_-;_-* "-"??_-;_-@_-</c:formatCode>
                <c:ptCount val="12"/>
                <c:pt idx="0">
                  <c:v>1263</c:v>
                </c:pt>
                <c:pt idx="1">
                  <c:v>0</c:v>
                </c:pt>
                <c:pt idx="2">
                  <c:v>15748</c:v>
                </c:pt>
                <c:pt idx="3">
                  <c:v>5609</c:v>
                </c:pt>
              </c:numCache>
            </c:numRef>
          </c:val>
          <c:extLst xmlns:c16r2="http://schemas.microsoft.com/office/drawing/2015/06/char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Reserve'!$C$18:$N$18</c:f>
              <c:numCache>
                <c:formatCode>_-* #,##0_-;\-* #,##0_-;_-* "-"??_-;_-@_-</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Reserve'!$C$19:$N$19</c:f>
              <c:numCache>
                <c:formatCode>_-* #,##0_-;\-* #,##0_-;_-* "-"??_-;_-@_-</c:formatCode>
                <c:ptCount val="12"/>
                <c:pt idx="0">
                  <c:v>0</c:v>
                </c:pt>
                <c:pt idx="1">
                  <c:v>0</c:v>
                </c:pt>
                <c:pt idx="2">
                  <c:v>293.54500000000002</c:v>
                </c:pt>
                <c:pt idx="3">
                  <c:v>185.96</c:v>
                </c:pt>
              </c:numCache>
            </c:numRef>
          </c:val>
          <c:extLst xmlns:c16r2="http://schemas.microsoft.com/office/drawing/2015/06/char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68570496"/>
        <c:axId val="68592768"/>
      </c:barChart>
      <c:dateAx>
        <c:axId val="685704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92768"/>
        <c:crosses val="autoZero"/>
        <c:auto val="1"/>
        <c:lblOffset val="100"/>
        <c:baseTimeUnit val="months"/>
      </c:dateAx>
      <c:valAx>
        <c:axId val="6859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704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STOR!$C$3:$N$3</c:f>
              <c:numCache>
                <c:formatCode>0.00</c:formatCode>
                <c:ptCount val="12"/>
                <c:pt idx="0">
                  <c:v>7.5542247806790003E-2</c:v>
                </c:pt>
                <c:pt idx="1">
                  <c:v>4.1343767424000005E-2</c:v>
                </c:pt>
                <c:pt idx="2">
                  <c:v>3.3740635283049991E-2</c:v>
                </c:pt>
                <c:pt idx="3">
                  <c:v>0.12881977397467001</c:v>
                </c:pt>
              </c:numCache>
            </c:numRef>
          </c:val>
          <c:extLst xmlns:c16r2="http://schemas.microsoft.com/office/drawing/2015/06/char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STOR!$C$4:$N$4</c:f>
              <c:numCache>
                <c:formatCode>0.00</c:formatCode>
                <c:ptCount val="12"/>
                <c:pt idx="0">
                  <c:v>1.9084862600000003</c:v>
                </c:pt>
                <c:pt idx="1">
                  <c:v>2.2609240200000009</c:v>
                </c:pt>
                <c:pt idx="2">
                  <c:v>2.2192515600000009</c:v>
                </c:pt>
                <c:pt idx="3">
                  <c:v>2.5465880899999993</c:v>
                </c:pt>
              </c:numCache>
            </c:numRef>
          </c:val>
          <c:extLst xmlns:c16r2="http://schemas.microsoft.com/office/drawing/2015/06/char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STOR!$C$5:$N$5</c:f>
              <c:numCache>
                <c:formatCode>0.00</c:formatCode>
                <c:ptCount val="12"/>
                <c:pt idx="0">
                  <c:v>2.0156231</c:v>
                </c:pt>
                <c:pt idx="1">
                  <c:v>2.5426427400000002</c:v>
                </c:pt>
                <c:pt idx="2">
                  <c:v>2.5732744100000007</c:v>
                </c:pt>
                <c:pt idx="3">
                  <c:v>2.5998656999999996</c:v>
                </c:pt>
              </c:numCache>
            </c:numRef>
          </c:val>
          <c:extLst xmlns:c16r2="http://schemas.microsoft.com/office/drawing/2015/06/char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1.8476515200000001</c:v>
                </c:pt>
                <c:pt idx="1">
                  <c:v>1.9589801500000001</c:v>
                </c:pt>
                <c:pt idx="2">
                  <c:v>1.67708638</c:v>
                </c:pt>
                <c:pt idx="3">
                  <c:v>1.9476348300000002</c:v>
                </c:pt>
              </c:numCache>
            </c:numRef>
          </c:val>
          <c:extLst xmlns:c16r2="http://schemas.microsoft.com/office/drawing/2015/06/char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STOR!$C$7:$N$7</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67040768"/>
        <c:axId val="67042304"/>
      </c:barChart>
      <c:dateAx>
        <c:axId val="67040768"/>
        <c:scaling>
          <c:orientation val="minMax"/>
        </c:scaling>
        <c:delete val="0"/>
        <c:axPos val="b"/>
        <c:numFmt formatCode="mmm\-yy" sourceLinked="1"/>
        <c:majorTickMark val="out"/>
        <c:minorTickMark val="none"/>
        <c:tickLblPos val="nextTo"/>
        <c:crossAx val="67042304"/>
        <c:crosses val="autoZero"/>
        <c:auto val="1"/>
        <c:lblOffset val="100"/>
        <c:baseTimeUnit val="months"/>
      </c:dateAx>
      <c:valAx>
        <c:axId val="67042304"/>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6704076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xmlns:c16r2="http://schemas.microsoft.com/office/drawing/2015/06/chart">
              <c:ext xmlns:c16="http://schemas.microsoft.com/office/drawing/2014/chart" uri="{C3380CC4-5D6E-409C-BE32-E72D297353CC}">
                <c16:uniqueId val="{0000000D-2FD3-46C0-88AB-62133225949F}"/>
              </c:ext>
            </c:extLst>
          </c:dPt>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STOR!$C$14:$N$14</c:f>
              <c:numCache>
                <c:formatCode>#,##0</c:formatCode>
                <c:ptCount val="12"/>
                <c:pt idx="0">
                  <c:v>48983.042000000001</c:v>
                </c:pt>
                <c:pt idx="1">
                  <c:v>52527.169000000002</c:v>
                </c:pt>
                <c:pt idx="2">
                  <c:v>47632.440999999999</c:v>
                </c:pt>
                <c:pt idx="3">
                  <c:v>58800.014000000003</c:v>
                </c:pt>
              </c:numCache>
            </c:numRef>
          </c:val>
          <c:extLst xmlns:c16r2="http://schemas.microsoft.com/office/drawing/2015/06/char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4468.8760000000002</c:v>
                </c:pt>
                <c:pt idx="1">
                  <c:v>4942.2079999999996</c:v>
                </c:pt>
                <c:pt idx="2">
                  <c:v>3480.5</c:v>
                </c:pt>
                <c:pt idx="3">
                  <c:v>4972.2510000000002</c:v>
                </c:pt>
              </c:numCache>
            </c:numRef>
          </c:val>
          <c:extLst xmlns:c16r2="http://schemas.microsoft.com/office/drawing/2015/06/char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67201280"/>
        <c:axId val="67219456"/>
      </c:barChart>
      <c:dateAx>
        <c:axId val="67201280"/>
        <c:scaling>
          <c:orientation val="minMax"/>
        </c:scaling>
        <c:delete val="0"/>
        <c:axPos val="b"/>
        <c:numFmt formatCode="mmm\-yy" sourceLinked="1"/>
        <c:majorTickMark val="out"/>
        <c:minorTickMark val="none"/>
        <c:tickLblPos val="nextTo"/>
        <c:crossAx val="67219456"/>
        <c:crosses val="autoZero"/>
        <c:auto val="1"/>
        <c:lblOffset val="100"/>
        <c:baseTimeUnit val="months"/>
      </c:dateAx>
      <c:valAx>
        <c:axId val="67219456"/>
        <c:scaling>
          <c:orientation val="minMax"/>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6720128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Constraints!$C$3:$N$3</c:f>
              <c:numCache>
                <c:formatCode>0.00</c:formatCode>
                <c:ptCount val="12"/>
                <c:pt idx="0">
                  <c:v>0.11204639999999991</c:v>
                </c:pt>
                <c:pt idx="1">
                  <c:v>0.1157812799999999</c:v>
                </c:pt>
                <c:pt idx="2">
                  <c:v>0.11204639999999991</c:v>
                </c:pt>
                <c:pt idx="3">
                  <c:v>0.1157812799999999</c:v>
                </c:pt>
              </c:numCache>
            </c:numRef>
          </c:val>
          <c:extLst xmlns:c16r2="http://schemas.microsoft.com/office/drawing/2015/06/char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Constraints!$C$4:$N$4</c:f>
              <c:numCache>
                <c:formatCode>0.00</c:formatCode>
                <c:ptCount val="12"/>
                <c:pt idx="0">
                  <c:v>1.6120484639999991E-2</c:v>
                </c:pt>
                <c:pt idx="1">
                  <c:v>1.6657834127999992E-2</c:v>
                </c:pt>
                <c:pt idx="2">
                  <c:v>1.6120484639999991E-2</c:v>
                </c:pt>
                <c:pt idx="3">
                  <c:v>1.6657834127999992E-2</c:v>
                </c:pt>
              </c:numCache>
            </c:numRef>
          </c:val>
          <c:extLst xmlns:c16r2="http://schemas.microsoft.com/office/drawing/2015/06/char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Constraints!$C$5:$N$5</c:f>
              <c:numCache>
                <c:formatCode>0.00</c:formatCode>
                <c:ptCount val="12"/>
                <c:pt idx="0">
                  <c:v>1.638527E-2</c:v>
                </c:pt>
                <c:pt idx="1">
                  <c:v>0.27202451</c:v>
                </c:pt>
                <c:pt idx="2">
                  <c:v>3.3415591599999996</c:v>
                </c:pt>
                <c:pt idx="3">
                  <c:v>6.0774469600000006E-2</c:v>
                </c:pt>
              </c:numCache>
            </c:numRef>
          </c:val>
          <c:extLst xmlns:c16r2="http://schemas.microsoft.com/office/drawing/2015/06/char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Constraints!$C$6:$N$6</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Constraints!$C$7:$N$7</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Constraints!$C$8:$N$8</c:f>
              <c:numCache>
                <c:formatCode>0.00</c:formatCode>
                <c:ptCount val="12"/>
                <c:pt idx="0">
                  <c:v>2.59546163</c:v>
                </c:pt>
                <c:pt idx="1">
                  <c:v>0.23406667000000003</c:v>
                </c:pt>
                <c:pt idx="2">
                  <c:v>7.4999999999999997E-2</c:v>
                </c:pt>
                <c:pt idx="3">
                  <c:v>0</c:v>
                </c:pt>
              </c:numCache>
            </c:numRef>
          </c:val>
          <c:extLst xmlns:c16r2="http://schemas.microsoft.com/office/drawing/2015/06/char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67142016"/>
        <c:axId val="67143552"/>
      </c:barChart>
      <c:dateAx>
        <c:axId val="671420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7143552"/>
        <c:crosses val="autoZero"/>
        <c:auto val="1"/>
        <c:lblOffset val="100"/>
        <c:baseTimeUnit val="months"/>
      </c:dateAx>
      <c:valAx>
        <c:axId val="67143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7142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Constraints!$B$54</c:f>
          <c:strCache>
            <c:ptCount val="1"/>
            <c:pt idx="0">
              <c:v>Constraints - Jul 2018</c:v>
            </c:pt>
          </c:strCache>
        </c:strRef>
      </c:tx>
      <c:layout>
        <c:manualLayout>
          <c:xMode val="edge"/>
          <c:yMode val="edge"/>
          <c:x val="0.25971483997645001"/>
          <c:y val="0"/>
        </c:manualLayout>
      </c:layout>
      <c:overlay val="0"/>
      <c:txPr>
        <a:bodyPr/>
        <a:lstStyle/>
        <a:p>
          <a:pPr>
            <a:defRPr/>
          </a:pPr>
          <a:endParaRPr lang="en-US"/>
        </a:p>
      </c:txPr>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xmlns:c16r2="http://schemas.microsoft.com/office/drawing/2015/06/chart">
              <c:ext xmlns:c16="http://schemas.microsoft.com/office/drawing/2014/chart" uri="{C3380CC4-5D6E-409C-BE32-E72D297353CC}">
                <c16:uniqueId val="{00000001-0ED1-43E7-A1F0-1B2E9003F35E}"/>
              </c:ext>
            </c:extLst>
          </c:dPt>
          <c:dPt>
            <c:idx val="2"/>
            <c:bubble3D val="0"/>
            <c:explosion val="10"/>
            <c:extLst xmlns:c16r2="http://schemas.microsoft.com/office/drawing/2015/06/chart">
              <c:ext xmlns:c16="http://schemas.microsoft.com/office/drawing/2014/chart" uri="{C3380CC4-5D6E-409C-BE32-E72D297353CC}">
                <c16:uniqueId val="{00000003-0ED1-43E7-A1F0-1B2E9003F35E}"/>
              </c:ext>
            </c:extLst>
          </c:dPt>
          <c:dPt>
            <c:idx val="4"/>
            <c:bubble3D val="0"/>
            <c:explosion val="15"/>
            <c:extLst xmlns:c16r2="http://schemas.microsoft.com/office/drawing/2015/06/chart">
              <c:ext xmlns:c16="http://schemas.microsoft.com/office/drawing/2014/chart" uri="{C3380CC4-5D6E-409C-BE32-E72D297353CC}">
                <c16:uniqueId val="{00000005-0ED1-43E7-A1F0-1B2E9003F35E}"/>
              </c:ext>
            </c:extLst>
          </c:dPt>
          <c:dLbls>
            <c:spPr>
              <a:noFill/>
              <a:ln>
                <a:noFill/>
              </a:ln>
              <a:effectLst/>
            </c:spPr>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Constraints!$F$12:$F$19</c:f>
              <c:numCache>
                <c:formatCode>0.00</c:formatCode>
                <c:ptCount val="8"/>
                <c:pt idx="0">
                  <c:v>23.142327037999269</c:v>
                </c:pt>
                <c:pt idx="1">
                  <c:v>15.814284003256748</c:v>
                </c:pt>
                <c:pt idx="2">
                  <c:v>0</c:v>
                </c:pt>
                <c:pt idx="3">
                  <c:v>0.19321358372800002</c:v>
                </c:pt>
                <c:pt idx="4">
                  <c:v>0.90010988438616746</c:v>
                </c:pt>
                <c:pt idx="5">
                  <c:v>11.216732253211353</c:v>
                </c:pt>
                <c:pt idx="6">
                  <c:v>0</c:v>
                </c:pt>
                <c:pt idx="7">
                  <c:v>0.19321358372800002</c:v>
                </c:pt>
              </c:numCache>
            </c:numRef>
          </c:val>
          <c:extLst xmlns:c16r2="http://schemas.microsoft.com/office/drawing/2015/06/char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_-* #,##0_-;\-* #,##0_-;_-* "-"??_-;_-@_-</c:formatCode>
                <c:ptCount val="12"/>
                <c:pt idx="0">
                  <c:v>223524.63400000002</c:v>
                </c:pt>
                <c:pt idx="1">
                  <c:v>169041.23699999991</c:v>
                </c:pt>
                <c:pt idx="2">
                  <c:v>486056.89000000031</c:v>
                </c:pt>
                <c:pt idx="3">
                  <c:v>240083.21600000001</c:v>
                </c:pt>
              </c:numCache>
            </c:numRef>
          </c:val>
          <c:extLst xmlns:c16r2="http://schemas.microsoft.com/office/drawing/2015/06/char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_-* #,##0_-;\-* #,##0_-;_-* "-"??_-;_-@_-</c:formatCode>
                <c:ptCount val="12"/>
                <c:pt idx="0">
                  <c:v>2867</c:v>
                </c:pt>
                <c:pt idx="1">
                  <c:v>6502.5</c:v>
                </c:pt>
                <c:pt idx="2">
                  <c:v>36191.4</c:v>
                </c:pt>
                <c:pt idx="3">
                  <c:v>67527</c:v>
                </c:pt>
              </c:numCache>
            </c:numRef>
          </c:val>
          <c:extLst xmlns:c16r2="http://schemas.microsoft.com/office/drawing/2015/06/char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Constraints!$C$25:$N$25</c:f>
              <c:numCache>
                <c:formatCode>_-* #,##0_-;\-* #,##0_-;_-* "-"??_-;_-@_-</c:formatCode>
                <c:ptCount val="12"/>
                <c:pt idx="0">
                  <c:v>29230.236000000001</c:v>
                </c:pt>
                <c:pt idx="1">
                  <c:v>38818.62200000001</c:v>
                </c:pt>
                <c:pt idx="2">
                  <c:v>36772.302999999993</c:v>
                </c:pt>
                <c:pt idx="3">
                  <c:v>9742.6910000000007</c:v>
                </c:pt>
              </c:numCache>
            </c:numRef>
          </c:val>
          <c:extLst xmlns:c16r2="http://schemas.microsoft.com/office/drawing/2015/06/char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Constraints!$C$26:$N$26</c:f>
              <c:numCache>
                <c:formatCode>_-* #,##0_-;\-* #,##0_-;_-* "-"??_-;_-@_-</c:formatCode>
                <c:ptCount val="12"/>
                <c:pt idx="0">
                  <c:v>20584</c:v>
                </c:pt>
                <c:pt idx="1">
                  <c:v>70647.5</c:v>
                </c:pt>
                <c:pt idx="2">
                  <c:v>108898</c:v>
                </c:pt>
                <c:pt idx="3">
                  <c:v>100644.5</c:v>
                </c:pt>
              </c:numCache>
            </c:numRef>
          </c:val>
          <c:extLst xmlns:c16r2="http://schemas.microsoft.com/office/drawing/2015/06/char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Constraints!$C$27:$N$27</c:f>
              <c:numCache>
                <c:formatCode>_-* #,##0_-;\-* #,##0_-;_-* "-"??_-;_-@_-</c:formatCode>
                <c:ptCount val="12"/>
                <c:pt idx="0">
                  <c:v>31162.47</c:v>
                </c:pt>
                <c:pt idx="1">
                  <c:v>29151.453999999994</c:v>
                </c:pt>
                <c:pt idx="2">
                  <c:v>14146.085000000003</c:v>
                </c:pt>
                <c:pt idx="3">
                  <c:v>40904.041999999994</c:v>
                </c:pt>
              </c:numCache>
            </c:numRef>
          </c:val>
          <c:extLst xmlns:c16r2="http://schemas.microsoft.com/office/drawing/2015/06/char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Constraints!$C$28:$N$28</c:f>
              <c:numCache>
                <c:formatCode>_-* #,##0_-;\-* #,##0_-;_-* "-"??_-;_-@_-</c:formatCode>
                <c:ptCount val="12"/>
                <c:pt idx="0">
                  <c:v>101715</c:v>
                </c:pt>
                <c:pt idx="1">
                  <c:v>215551</c:v>
                </c:pt>
                <c:pt idx="2">
                  <c:v>194531.5</c:v>
                </c:pt>
                <c:pt idx="3">
                  <c:v>226187</c:v>
                </c:pt>
              </c:numCache>
            </c:numRef>
          </c:val>
          <c:extLst xmlns:c16r2="http://schemas.microsoft.com/office/drawing/2015/06/char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68478080"/>
        <c:axId val="68479616"/>
      </c:barChart>
      <c:dateAx>
        <c:axId val="684780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8479616"/>
        <c:crosses val="autoZero"/>
        <c:auto val="1"/>
        <c:lblOffset val="100"/>
        <c:baseTimeUnit val="months"/>
      </c:dateAx>
      <c:valAx>
        <c:axId val="68479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84780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_-* #,##0_-;\-* #,##0_-;_-* "-"??_-;_-@_-</c:formatCode>
                <c:ptCount val="12"/>
                <c:pt idx="0">
                  <c:v>29230.236000000001</c:v>
                </c:pt>
                <c:pt idx="1">
                  <c:v>38818.62200000001</c:v>
                </c:pt>
                <c:pt idx="2">
                  <c:v>36772.302999999993</c:v>
                </c:pt>
                <c:pt idx="3">
                  <c:v>9742.6910000000007</c:v>
                </c:pt>
              </c:numCache>
            </c:numRef>
          </c:val>
          <c:extLst xmlns:c16r2="http://schemas.microsoft.com/office/drawing/2015/06/char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_-* #,##0_-;\-* #,##0_-;_-* "-"??_-;_-@_-</c:formatCode>
                <c:ptCount val="12"/>
                <c:pt idx="0">
                  <c:v>20584</c:v>
                </c:pt>
                <c:pt idx="1">
                  <c:v>70647.5</c:v>
                </c:pt>
                <c:pt idx="2">
                  <c:v>108898</c:v>
                </c:pt>
                <c:pt idx="3">
                  <c:v>100644.5</c:v>
                </c:pt>
              </c:numCache>
            </c:numRef>
          </c:val>
          <c:extLst xmlns:c16r2="http://schemas.microsoft.com/office/drawing/2015/06/char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68524672"/>
        <c:axId val="68522752"/>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Constraints!$C$14:$N$14</c:f>
              <c:numCache>
                <c:formatCode>0.00</c:formatCode>
                <c:ptCount val="12"/>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Constraints!$C$15:$N$15</c:f>
              <c:numCache>
                <c:formatCode>0.00</c:formatCode>
                <c:ptCount val="12"/>
                <c:pt idx="0">
                  <c:v>2.7400137846400008</c:v>
                </c:pt>
                <c:pt idx="1">
                  <c:v>0.63853029412799978</c:v>
                </c:pt>
                <c:pt idx="2">
                  <c:v>3.5447260446399995</c:v>
                </c:pt>
                <c:pt idx="3">
                  <c:v>0.19321358372800002</c:v>
                </c:pt>
              </c:numCache>
            </c:numRef>
          </c:val>
          <c:smooth val="0"/>
          <c:extLst xmlns:c16r2="http://schemas.microsoft.com/office/drawing/2015/06/char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68519040"/>
        <c:axId val="68520576"/>
      </c:lineChart>
      <c:dateAx>
        <c:axId val="68519040"/>
        <c:scaling>
          <c:orientation val="minMax"/>
        </c:scaling>
        <c:delete val="0"/>
        <c:axPos val="b"/>
        <c:numFmt formatCode="mmm\-yy" sourceLinked="1"/>
        <c:majorTickMark val="out"/>
        <c:minorTickMark val="none"/>
        <c:tickLblPos val="nextTo"/>
        <c:crossAx val="68520576"/>
        <c:crosses val="autoZero"/>
        <c:auto val="1"/>
        <c:lblOffset val="100"/>
        <c:baseTimeUnit val="months"/>
      </c:dateAx>
      <c:valAx>
        <c:axId val="68520576"/>
        <c:scaling>
          <c:orientation val="minMax"/>
        </c:scaling>
        <c:delete val="0"/>
        <c:axPos val="l"/>
        <c:majorGridlines/>
        <c:title>
          <c:tx>
            <c:rich>
              <a:bodyPr rot="-5400000" vert="horz"/>
              <a:lstStyle/>
              <a:p>
                <a:pPr>
                  <a:defRPr/>
                </a:pPr>
                <a:r>
                  <a:rPr lang="en-GB" baseline="0"/>
                  <a:t>Cost (£m)</a:t>
                </a:r>
                <a:endParaRPr lang="en-GB"/>
              </a:p>
            </c:rich>
          </c:tx>
          <c:layout/>
          <c:overlay val="0"/>
        </c:title>
        <c:numFmt formatCode="0.00" sourceLinked="1"/>
        <c:majorTickMark val="out"/>
        <c:minorTickMark val="none"/>
        <c:tickLblPos val="nextTo"/>
        <c:crossAx val="68519040"/>
        <c:crosses val="autoZero"/>
        <c:crossBetween val="between"/>
      </c:valAx>
      <c:valAx>
        <c:axId val="68522752"/>
        <c:scaling>
          <c:orientation val="minMax"/>
        </c:scaling>
        <c:delete val="0"/>
        <c:axPos val="r"/>
        <c:title>
          <c:tx>
            <c:rich>
              <a:bodyPr rot="-5400000" vert="horz"/>
              <a:lstStyle/>
              <a:p>
                <a:pPr>
                  <a:defRPr/>
                </a:pPr>
                <a:r>
                  <a:rPr lang="en-GB"/>
                  <a:t>Volume (MWh)</a:t>
                </a:r>
              </a:p>
            </c:rich>
          </c:tx>
          <c:layout/>
          <c:overlay val="0"/>
        </c:title>
        <c:numFmt formatCode="_-* #,##0_-;\-* #,##0_-;_-* &quot;-&quot;??_-;_-@_-" sourceLinked="1"/>
        <c:majorTickMark val="out"/>
        <c:minorTickMark val="none"/>
        <c:tickLblPos val="nextTo"/>
        <c:crossAx val="68524672"/>
        <c:crosses val="max"/>
        <c:crossBetween val="between"/>
      </c:valAx>
      <c:catAx>
        <c:axId val="68524672"/>
        <c:scaling>
          <c:orientation val="minMax"/>
        </c:scaling>
        <c:delete val="1"/>
        <c:axPos val="b"/>
        <c:majorTickMark val="out"/>
        <c:minorTickMark val="none"/>
        <c:tickLblPos val="nextTo"/>
        <c:crossAx val="68522752"/>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_-* #,##0_-;\-* #,##0_-;_-* "-"??_-;_-@_-</c:formatCode>
                <c:ptCount val="12"/>
                <c:pt idx="0">
                  <c:v>31162.47</c:v>
                </c:pt>
                <c:pt idx="1">
                  <c:v>29151.453999999994</c:v>
                </c:pt>
                <c:pt idx="2">
                  <c:v>14146.085000000003</c:v>
                </c:pt>
                <c:pt idx="3">
                  <c:v>40904.041999999994</c:v>
                </c:pt>
              </c:numCache>
            </c:numRef>
          </c:val>
          <c:extLst xmlns:c16r2="http://schemas.microsoft.com/office/drawing/2015/06/char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_-* #,##0_-;\-* #,##0_-;_-* "-"??_-;_-@_-</c:formatCode>
                <c:ptCount val="12"/>
                <c:pt idx="0">
                  <c:v>101715</c:v>
                </c:pt>
                <c:pt idx="1">
                  <c:v>215551</c:v>
                </c:pt>
                <c:pt idx="2">
                  <c:v>194531.5</c:v>
                </c:pt>
                <c:pt idx="3">
                  <c:v>226187</c:v>
                </c:pt>
              </c:numCache>
            </c:numRef>
          </c:val>
          <c:extLst xmlns:c16r2="http://schemas.microsoft.com/office/drawing/2015/06/char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68901120"/>
        <c:axId val="688992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Constraints!$C$16:$N$16</c:f>
              <c:numCache>
                <c:formatCode>0.00</c:formatCode>
                <c:ptCount val="12"/>
                <c:pt idx="0">
                  <c:v>1.1220409547104937</c:v>
                </c:pt>
                <c:pt idx="1">
                  <c:v>1.3614640063926633</c:v>
                </c:pt>
                <c:pt idx="2">
                  <c:v>0.24167062707101611</c:v>
                </c:pt>
                <c:pt idx="3">
                  <c:v>0.90010988438616746</c:v>
                </c:pt>
              </c:numCache>
            </c:numRef>
          </c:val>
          <c:smooth val="0"/>
          <c:extLst xmlns:c16r2="http://schemas.microsoft.com/office/drawing/2015/06/char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Constraints!$C$17:$N$17</c:f>
              <c:numCache>
                <c:formatCode>0.00</c:formatCode>
                <c:ptCount val="12"/>
                <c:pt idx="0">
                  <c:v>3.4256341829807981</c:v>
                </c:pt>
                <c:pt idx="1">
                  <c:v>8.4802055770717946</c:v>
                </c:pt>
                <c:pt idx="2">
                  <c:v>9.8497403128981453</c:v>
                </c:pt>
                <c:pt idx="3">
                  <c:v>11.216732253211353</c:v>
                </c:pt>
              </c:numCache>
            </c:numRef>
          </c:val>
          <c:smooth val="0"/>
          <c:extLst xmlns:c16r2="http://schemas.microsoft.com/office/drawing/2015/06/char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68891392"/>
        <c:axId val="68892928"/>
      </c:lineChart>
      <c:dateAx>
        <c:axId val="68891392"/>
        <c:scaling>
          <c:orientation val="minMax"/>
        </c:scaling>
        <c:delete val="0"/>
        <c:axPos val="b"/>
        <c:numFmt formatCode="mmm\-yy" sourceLinked="1"/>
        <c:majorTickMark val="out"/>
        <c:minorTickMark val="none"/>
        <c:tickLblPos val="nextTo"/>
        <c:crossAx val="68892928"/>
        <c:crosses val="autoZero"/>
        <c:auto val="1"/>
        <c:lblOffset val="100"/>
        <c:baseTimeUnit val="months"/>
      </c:dateAx>
      <c:valAx>
        <c:axId val="68892928"/>
        <c:scaling>
          <c:orientation val="minMax"/>
        </c:scaling>
        <c:delete val="0"/>
        <c:axPos val="l"/>
        <c:majorGridlines/>
        <c:title>
          <c:tx>
            <c:rich>
              <a:bodyPr rot="-5400000" vert="horz"/>
              <a:lstStyle/>
              <a:p>
                <a:pPr>
                  <a:defRPr/>
                </a:pPr>
                <a:r>
                  <a:rPr lang="en-GB" baseline="0"/>
                  <a:t>Cost (£m)</a:t>
                </a:r>
                <a:endParaRPr lang="en-GB"/>
              </a:p>
            </c:rich>
          </c:tx>
          <c:layout/>
          <c:overlay val="0"/>
        </c:title>
        <c:numFmt formatCode="0.00" sourceLinked="1"/>
        <c:majorTickMark val="out"/>
        <c:minorTickMark val="none"/>
        <c:tickLblPos val="nextTo"/>
        <c:crossAx val="68891392"/>
        <c:crosses val="autoZero"/>
        <c:crossBetween val="between"/>
      </c:valAx>
      <c:valAx>
        <c:axId val="68899200"/>
        <c:scaling>
          <c:orientation val="minMax"/>
        </c:scaling>
        <c:delete val="0"/>
        <c:axPos val="r"/>
        <c:title>
          <c:tx>
            <c:rich>
              <a:bodyPr rot="-5400000" vert="horz"/>
              <a:lstStyle/>
              <a:p>
                <a:pPr>
                  <a:defRPr/>
                </a:pPr>
                <a:r>
                  <a:rPr lang="en-GB"/>
                  <a:t>Absolute Volume (MWh)</a:t>
                </a:r>
              </a:p>
            </c:rich>
          </c:tx>
          <c:layout/>
          <c:overlay val="0"/>
        </c:title>
        <c:numFmt formatCode="_-* #,##0_-;\-* #,##0_-;_-* &quot;-&quot;??_-;_-@_-" sourceLinked="1"/>
        <c:majorTickMark val="out"/>
        <c:minorTickMark val="none"/>
        <c:tickLblPos val="nextTo"/>
        <c:crossAx val="68901120"/>
        <c:crosses val="max"/>
        <c:crossBetween val="between"/>
      </c:valAx>
      <c:catAx>
        <c:axId val="68901120"/>
        <c:scaling>
          <c:orientation val="minMax"/>
        </c:scaling>
        <c:delete val="1"/>
        <c:axPos val="b"/>
        <c:majorTickMark val="out"/>
        <c:minorTickMark val="none"/>
        <c:tickLblPos val="nextTo"/>
        <c:crossAx val="688992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_-* #,##0_-;\-* #,##0_-;_-* "-"??_-;_-@_-</c:formatCode>
                <c:ptCount val="12"/>
                <c:pt idx="0">
                  <c:v>223524.63400000002</c:v>
                </c:pt>
                <c:pt idx="1">
                  <c:v>169041.23699999991</c:v>
                </c:pt>
                <c:pt idx="2">
                  <c:v>486056.89000000031</c:v>
                </c:pt>
                <c:pt idx="3">
                  <c:v>240083.21600000001</c:v>
                </c:pt>
              </c:numCache>
            </c:numRef>
          </c:val>
          <c:extLst xmlns:c16r2="http://schemas.microsoft.com/office/drawing/2015/06/char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_-* #,##0_-;\-* #,##0_-;_-* "-"??_-;_-@_-</c:formatCode>
                <c:ptCount val="12"/>
                <c:pt idx="0">
                  <c:v>2867</c:v>
                </c:pt>
                <c:pt idx="1">
                  <c:v>6502.5</c:v>
                </c:pt>
                <c:pt idx="2">
                  <c:v>36191.4</c:v>
                </c:pt>
                <c:pt idx="3">
                  <c:v>67527</c:v>
                </c:pt>
              </c:numCache>
            </c:numRef>
          </c:val>
          <c:extLst xmlns:c16r2="http://schemas.microsoft.com/office/drawing/2015/06/char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69035904"/>
        <c:axId val="6903398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Constraints!$C$12:$N$12</c:f>
              <c:numCache>
                <c:formatCode>0.00</c:formatCode>
                <c:ptCount val="12"/>
                <c:pt idx="0">
                  <c:v>18.765142204345864</c:v>
                </c:pt>
                <c:pt idx="1">
                  <c:v>13.595507872581498</c:v>
                </c:pt>
                <c:pt idx="2">
                  <c:v>31.706426889172153</c:v>
                </c:pt>
                <c:pt idx="3">
                  <c:v>23.142327037999269</c:v>
                </c:pt>
              </c:numCache>
            </c:numRef>
          </c:val>
          <c:smooth val="0"/>
          <c:extLst xmlns:c16r2="http://schemas.microsoft.com/office/drawing/2015/06/char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Constraints!$C$13:$N$13</c:f>
              <c:numCache>
                <c:formatCode>0.00</c:formatCode>
                <c:ptCount val="12"/>
                <c:pt idx="0">
                  <c:v>3.9531621856272401</c:v>
                </c:pt>
                <c:pt idx="1">
                  <c:v>10.332102736896459</c:v>
                </c:pt>
                <c:pt idx="2">
                  <c:v>15.618365026992388</c:v>
                </c:pt>
                <c:pt idx="3">
                  <c:v>15.814284003256748</c:v>
                </c:pt>
              </c:numCache>
            </c:numRef>
          </c:val>
          <c:smooth val="0"/>
          <c:extLst xmlns:c16r2="http://schemas.microsoft.com/office/drawing/2015/06/char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69026176"/>
        <c:axId val="69027712"/>
      </c:lineChart>
      <c:dateAx>
        <c:axId val="69026176"/>
        <c:scaling>
          <c:orientation val="minMax"/>
        </c:scaling>
        <c:delete val="0"/>
        <c:axPos val="b"/>
        <c:numFmt formatCode="mmm\-yy" sourceLinked="1"/>
        <c:majorTickMark val="out"/>
        <c:minorTickMark val="none"/>
        <c:tickLblPos val="nextTo"/>
        <c:crossAx val="69027712"/>
        <c:crosses val="autoZero"/>
        <c:auto val="1"/>
        <c:lblOffset val="100"/>
        <c:baseTimeUnit val="months"/>
      </c:dateAx>
      <c:valAx>
        <c:axId val="69027712"/>
        <c:scaling>
          <c:orientation val="minMax"/>
        </c:scaling>
        <c:delete val="0"/>
        <c:axPos val="l"/>
        <c:majorGridlines/>
        <c:title>
          <c:tx>
            <c:rich>
              <a:bodyPr rot="-5400000" vert="horz"/>
              <a:lstStyle/>
              <a:p>
                <a:pPr>
                  <a:defRPr/>
                </a:pPr>
                <a:r>
                  <a:rPr lang="en-GB" baseline="0"/>
                  <a:t>Cost (£m)</a:t>
                </a:r>
                <a:endParaRPr lang="en-GB"/>
              </a:p>
            </c:rich>
          </c:tx>
          <c:layout/>
          <c:overlay val="0"/>
        </c:title>
        <c:numFmt formatCode="0.00" sourceLinked="1"/>
        <c:majorTickMark val="out"/>
        <c:minorTickMark val="none"/>
        <c:tickLblPos val="nextTo"/>
        <c:crossAx val="69026176"/>
        <c:crosses val="autoZero"/>
        <c:crossBetween val="between"/>
      </c:valAx>
      <c:valAx>
        <c:axId val="69033984"/>
        <c:scaling>
          <c:orientation val="minMax"/>
        </c:scaling>
        <c:delete val="0"/>
        <c:axPos val="r"/>
        <c:title>
          <c:tx>
            <c:rich>
              <a:bodyPr rot="-5400000" vert="horz"/>
              <a:lstStyle/>
              <a:p>
                <a:pPr>
                  <a:defRPr/>
                </a:pPr>
                <a:r>
                  <a:rPr lang="en-GB"/>
                  <a:t>Absolute Volume (MWh)</a:t>
                </a:r>
              </a:p>
            </c:rich>
          </c:tx>
          <c:layout/>
          <c:overlay val="0"/>
        </c:title>
        <c:numFmt formatCode="_-* #,##0_-;\-* #,##0_-;_-* &quot;-&quot;??_-;_-@_-" sourceLinked="1"/>
        <c:majorTickMark val="out"/>
        <c:minorTickMark val="none"/>
        <c:tickLblPos val="nextTo"/>
        <c:crossAx val="69035904"/>
        <c:crosses val="max"/>
        <c:crossBetween val="between"/>
      </c:valAx>
      <c:dateAx>
        <c:axId val="69035904"/>
        <c:scaling>
          <c:orientation val="minMax"/>
        </c:scaling>
        <c:delete val="1"/>
        <c:axPos val="b"/>
        <c:numFmt formatCode="mmm\-yy" sourceLinked="1"/>
        <c:majorTickMark val="out"/>
        <c:minorTickMark val="none"/>
        <c:tickLblPos val="nextTo"/>
        <c:crossAx val="6903398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Reserves'!$C$3:$N$3</c:f>
              <c:numCache>
                <c:formatCode>0.00</c:formatCode>
                <c:ptCount val="12"/>
                <c:pt idx="0">
                  <c:v>0.22926964812080999</c:v>
                </c:pt>
                <c:pt idx="1">
                  <c:v>8.3770135558110012E-2</c:v>
                </c:pt>
                <c:pt idx="2">
                  <c:v>7.4540071759729987E-2</c:v>
                </c:pt>
                <c:pt idx="3">
                  <c:v>1.6393653292760001E-2</c:v>
                </c:pt>
              </c:numCache>
            </c:numRef>
          </c:val>
          <c:extLst xmlns:c16r2="http://schemas.microsoft.com/office/drawing/2015/06/char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Reserves'!$C$4:$N$4</c:f>
              <c:numCache>
                <c:formatCode>0.00</c:formatCode>
                <c:ptCount val="12"/>
                <c:pt idx="0">
                  <c:v>0.19076406297142001</c:v>
                </c:pt>
                <c:pt idx="1">
                  <c:v>1.9737017589767301</c:v>
                </c:pt>
                <c:pt idx="2">
                  <c:v>0.33233941992889998</c:v>
                </c:pt>
                <c:pt idx="3">
                  <c:v>0.55117045496392991</c:v>
                </c:pt>
              </c:numCache>
            </c:numRef>
          </c:val>
          <c:extLst xmlns:c16r2="http://schemas.microsoft.com/office/drawing/2015/06/char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Reserves'!$C$5:$N$5</c:f>
              <c:numCache>
                <c:formatCode>0.00</c:formatCode>
                <c:ptCount val="12"/>
                <c:pt idx="0">
                  <c:v>0</c:v>
                </c:pt>
                <c:pt idx="1">
                  <c:v>0</c:v>
                </c:pt>
                <c:pt idx="2">
                  <c:v>8.8663725995000002E-4</c:v>
                </c:pt>
                <c:pt idx="3">
                  <c:v>4.4665580622500001E-3</c:v>
                </c:pt>
              </c:numCache>
            </c:numRef>
          </c:val>
          <c:extLst xmlns:c16r2="http://schemas.microsoft.com/office/drawing/2015/06/char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68651264"/>
        <c:axId val="68669440"/>
      </c:barChart>
      <c:dateAx>
        <c:axId val="68651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669440"/>
        <c:crosses val="autoZero"/>
        <c:auto val="1"/>
        <c:lblOffset val="100"/>
        <c:baseTimeUnit val="months"/>
      </c:dateAx>
      <c:valAx>
        <c:axId val="686694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6512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Reserves'!$C$10:$N$10</c:f>
              <c:numCache>
                <c:formatCode>_-* #,##0_-;\-* #,##0_-;_-* "-"??_-;_-@_-</c:formatCode>
                <c:ptCount val="12"/>
                <c:pt idx="0">
                  <c:v>-7746.0359999999982</c:v>
                </c:pt>
                <c:pt idx="1">
                  <c:v>-2620.02</c:v>
                </c:pt>
                <c:pt idx="2">
                  <c:v>-1634.1059999999998</c:v>
                </c:pt>
                <c:pt idx="3">
                  <c:v>-807.94100000000003</c:v>
                </c:pt>
              </c:numCache>
            </c:numRef>
          </c:val>
          <c:extLst xmlns:c16r2="http://schemas.microsoft.com/office/drawing/2015/06/char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Reserves'!$C$11:$N$11</c:f>
              <c:numCache>
                <c:formatCode>_-* #,##0_-;\-* #,##0_-;_-* "-"??_-;_-@_-</c:formatCode>
                <c:ptCount val="12"/>
                <c:pt idx="0">
                  <c:v>-11600</c:v>
                </c:pt>
                <c:pt idx="1">
                  <c:v>-61661</c:v>
                </c:pt>
                <c:pt idx="2">
                  <c:v>-12300</c:v>
                </c:pt>
                <c:pt idx="3">
                  <c:v>-26763</c:v>
                </c:pt>
              </c:numCache>
            </c:numRef>
          </c:val>
          <c:extLst xmlns:c16r2="http://schemas.microsoft.com/office/drawing/2015/06/char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Reserves'!$C$12:$N$12</c:f>
              <c:numCache>
                <c:formatCode>_-* #,##0_-;\-* #,##0_-;_-* "-"??_-;_-@_-</c:formatCode>
                <c:ptCount val="12"/>
                <c:pt idx="0">
                  <c:v>0</c:v>
                </c:pt>
                <c:pt idx="1">
                  <c:v>0</c:v>
                </c:pt>
                <c:pt idx="2">
                  <c:v>-232.68299999999999</c:v>
                </c:pt>
                <c:pt idx="3">
                  <c:v>-327.55799999999999</c:v>
                </c:pt>
              </c:numCache>
            </c:numRef>
          </c:val>
          <c:extLst xmlns:c16r2="http://schemas.microsoft.com/office/drawing/2015/06/char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68685184"/>
        <c:axId val="68691072"/>
      </c:barChart>
      <c:dateAx>
        <c:axId val="6868518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691072"/>
        <c:crosses val="autoZero"/>
        <c:auto val="1"/>
        <c:lblOffset val="100"/>
        <c:baseTimeUnit val="months"/>
      </c:dateAx>
      <c:valAx>
        <c:axId val="6869107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6851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Reserve'!$C$17:$N$17</c:f>
              <c:numCache>
                <c:formatCode>#,##0</c:formatCode>
                <c:ptCount val="12"/>
                <c:pt idx="0">
                  <c:v>63000</c:v>
                </c:pt>
                <c:pt idx="1">
                  <c:v>65100</c:v>
                </c:pt>
                <c:pt idx="2">
                  <c:v>46620</c:v>
                </c:pt>
                <c:pt idx="3">
                  <c:v>65100</c:v>
                </c:pt>
              </c:numCache>
            </c:numRef>
          </c:val>
          <c:extLst xmlns:c16r2="http://schemas.microsoft.com/office/drawing/2015/06/char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Reserve'!$C$18:$N$18</c:f>
              <c:numCache>
                <c:formatCode>#,##0</c:formatCode>
                <c:ptCount val="12"/>
                <c:pt idx="0">
                  <c:v>90720</c:v>
                </c:pt>
                <c:pt idx="1">
                  <c:v>93780</c:v>
                </c:pt>
                <c:pt idx="2">
                  <c:v>91080</c:v>
                </c:pt>
                <c:pt idx="3">
                  <c:v>93960</c:v>
                </c:pt>
              </c:numCache>
            </c:numRef>
          </c:val>
          <c:extLst xmlns:c16r2="http://schemas.microsoft.com/office/drawing/2015/06/char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Reserve'!$C$19:$N$19</c:f>
              <c:numCache>
                <c:formatCode>#,##0</c:formatCode>
                <c:ptCount val="12"/>
                <c:pt idx="0">
                  <c:v>159712.75</c:v>
                </c:pt>
                <c:pt idx="1">
                  <c:v>159528.13</c:v>
                </c:pt>
                <c:pt idx="2">
                  <c:v>164254.81</c:v>
                </c:pt>
                <c:pt idx="3">
                  <c:v>221511.75</c:v>
                </c:pt>
              </c:numCache>
            </c:numRef>
          </c:val>
          <c:extLst xmlns:c16r2="http://schemas.microsoft.com/office/drawing/2015/06/char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41457152"/>
        <c:axId val="41458688"/>
      </c:barChart>
      <c:dateAx>
        <c:axId val="4145715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58688"/>
        <c:crosses val="autoZero"/>
        <c:auto val="1"/>
        <c:lblOffset val="100"/>
        <c:baseTimeUnit val="months"/>
      </c:dateAx>
      <c:valAx>
        <c:axId val="41458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571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Reserve'!$C$3:$N$3</c:f>
              <c:numCache>
                <c:formatCode>0.00</c:formatCode>
                <c:ptCount val="12"/>
                <c:pt idx="0">
                  <c:v>1.2439064946892198</c:v>
                </c:pt>
                <c:pt idx="1">
                  <c:v>1.1411545099957201</c:v>
                </c:pt>
                <c:pt idx="2">
                  <c:v>1.0350830117779699</c:v>
                </c:pt>
                <c:pt idx="3">
                  <c:v>1.10678361505595</c:v>
                </c:pt>
              </c:numCache>
            </c:numRef>
          </c:val>
          <c:extLst xmlns:c16r2="http://schemas.microsoft.com/office/drawing/2015/06/char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Reserve'!$C$4:$N$4</c:f>
              <c:numCache>
                <c:formatCode>0.00</c:formatCode>
                <c:ptCount val="12"/>
                <c:pt idx="0">
                  <c:v>4.0454750400000004</c:v>
                </c:pt>
                <c:pt idx="1">
                  <c:v>4.0014732000000004</c:v>
                </c:pt>
                <c:pt idx="2">
                  <c:v>4.1843799400000004</c:v>
                </c:pt>
                <c:pt idx="3">
                  <c:v>5.6597566999999991</c:v>
                </c:pt>
              </c:numCache>
            </c:numRef>
          </c:val>
          <c:extLst xmlns:c16r2="http://schemas.microsoft.com/office/drawing/2015/06/char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Reserve'!$C$5:$N$5</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Reserve'!$C$6:$N$6</c:f>
              <c:numCache>
                <c:formatCode>0.00</c:formatCode>
                <c:ptCount val="12"/>
                <c:pt idx="0">
                  <c:v>3.2549999999999989E-2</c:v>
                </c:pt>
                <c:pt idx="1">
                  <c:v>1.5050000000000006E-2</c:v>
                </c:pt>
                <c:pt idx="2">
                  <c:v>5.2499999999999969E-3</c:v>
                </c:pt>
                <c:pt idx="3">
                  <c:v>1.3649919999999991E-2</c:v>
                </c:pt>
              </c:numCache>
            </c:numRef>
          </c:val>
          <c:extLst xmlns:c16r2="http://schemas.microsoft.com/office/drawing/2015/06/char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Reserve'!$C$7:$N$7</c:f>
              <c:numCache>
                <c:formatCode>0.00</c:formatCode>
                <c:ptCount val="12"/>
                <c:pt idx="0">
                  <c:v>0.15678468000000004</c:v>
                </c:pt>
                <c:pt idx="1">
                  <c:v>6.3168480000000013E-2</c:v>
                </c:pt>
                <c:pt idx="2">
                  <c:v>2.3231830000000019E-2</c:v>
                </c:pt>
                <c:pt idx="3">
                  <c:v>5.1529749999999971E-2</c:v>
                </c:pt>
              </c:numCache>
            </c:numRef>
          </c:val>
          <c:extLst xmlns:c16r2="http://schemas.microsoft.com/office/drawing/2015/06/char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Reserve'!$C$8:$N$8</c:f>
              <c:numCache>
                <c:formatCode>0.00</c:formatCode>
                <c:ptCount val="12"/>
                <c:pt idx="0">
                  <c:v>0.49896000000000024</c:v>
                </c:pt>
                <c:pt idx="1">
                  <c:v>0.51483000000000023</c:v>
                </c:pt>
                <c:pt idx="2">
                  <c:v>0.4831000000000002</c:v>
                </c:pt>
                <c:pt idx="3">
                  <c:v>0.48825000000000024</c:v>
                </c:pt>
              </c:numCache>
            </c:numRef>
          </c:val>
          <c:extLst xmlns:c16r2="http://schemas.microsoft.com/office/drawing/2015/06/char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Reserve'!$C$9:$N$9</c:f>
              <c:numCache>
                <c:formatCode>0.00</c:formatCode>
                <c:ptCount val="12"/>
                <c:pt idx="0">
                  <c:v>0.3743249999999998</c:v>
                </c:pt>
                <c:pt idx="1">
                  <c:v>0.38680249999999977</c:v>
                </c:pt>
                <c:pt idx="2">
                  <c:v>0.3743249999999998</c:v>
                </c:pt>
                <c:pt idx="3">
                  <c:v>0.38680249999999977</c:v>
                </c:pt>
              </c:numCache>
            </c:numRef>
          </c:val>
          <c:extLst xmlns:c16r2="http://schemas.microsoft.com/office/drawing/2015/06/char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Reserve'!$C$10:$N$10</c:f>
              <c:numCache>
                <c:formatCode>0.00</c:formatCode>
                <c:ptCount val="12"/>
                <c:pt idx="0">
                  <c:v>0.27623048999999994</c:v>
                </c:pt>
                <c:pt idx="1">
                  <c:v>0.45542747000000017</c:v>
                </c:pt>
                <c:pt idx="2">
                  <c:v>0.14368738900000003</c:v>
                </c:pt>
                <c:pt idx="3">
                  <c:v>0.18238136999999993</c:v>
                </c:pt>
              </c:numCache>
            </c:numRef>
          </c:val>
          <c:extLst xmlns:c16r2="http://schemas.microsoft.com/office/drawing/2015/06/char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41538688"/>
        <c:axId val="41540224"/>
      </c:barChart>
      <c:dateAx>
        <c:axId val="415386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40224"/>
        <c:crosses val="autoZero"/>
        <c:auto val="1"/>
        <c:lblOffset val="100"/>
        <c:baseTimeUnit val="months"/>
      </c:dateAx>
      <c:valAx>
        <c:axId val="41540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386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Response!$C$3:$N$3</c:f>
              <c:numCache>
                <c:formatCode>0.00</c:formatCode>
                <c:ptCount val="12"/>
                <c:pt idx="0">
                  <c:v>0.93277578673537997</c:v>
                </c:pt>
                <c:pt idx="1">
                  <c:v>1.3639906408508395</c:v>
                </c:pt>
                <c:pt idx="2">
                  <c:v>1.0084221412504</c:v>
                </c:pt>
                <c:pt idx="3">
                  <c:v>1.5431241204595996</c:v>
                </c:pt>
              </c:numCache>
            </c:numRef>
          </c:val>
          <c:extLst xmlns:c16r2="http://schemas.microsoft.com/office/drawing/2015/06/char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Response!$C$4:$N$4</c:f>
              <c:numCache>
                <c:formatCode>0.00</c:formatCode>
                <c:ptCount val="12"/>
                <c:pt idx="0">
                  <c:v>1.00741858</c:v>
                </c:pt>
                <c:pt idx="1">
                  <c:v>1.2940283699999999</c:v>
                </c:pt>
                <c:pt idx="2">
                  <c:v>0.83104107999999999</c:v>
                </c:pt>
                <c:pt idx="3">
                  <c:v>1.4231160200000006</c:v>
                </c:pt>
              </c:numCache>
            </c:numRef>
          </c:val>
          <c:extLst xmlns:c16r2="http://schemas.microsoft.com/office/drawing/2015/06/char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Response!$C$5:$N$5</c:f>
              <c:numCache>
                <c:formatCode>0.00</c:formatCode>
                <c:ptCount val="12"/>
                <c:pt idx="0">
                  <c:v>3.6332199999999982E-3</c:v>
                </c:pt>
                <c:pt idx="1">
                  <c:v>2.4158499999999993E-3</c:v>
                </c:pt>
                <c:pt idx="2">
                  <c:v>3.3382199999999985E-3</c:v>
                </c:pt>
                <c:pt idx="3">
                  <c:v>2.2192079999999999E-2</c:v>
                </c:pt>
              </c:numCache>
            </c:numRef>
          </c:val>
          <c:extLst xmlns:c16r2="http://schemas.microsoft.com/office/drawing/2015/06/char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Response!$C$6:$N$6</c:f>
              <c:numCache>
                <c:formatCode>0.00</c:formatCode>
                <c:ptCount val="12"/>
                <c:pt idx="0">
                  <c:v>-1.7549590000000007E-2</c:v>
                </c:pt>
                <c:pt idx="1">
                  <c:v>5.2887630000000005E-2</c:v>
                </c:pt>
                <c:pt idx="2">
                  <c:v>1.1874399999999992E-2</c:v>
                </c:pt>
                <c:pt idx="3">
                  <c:v>2.7315900000000086E-3</c:v>
                </c:pt>
              </c:numCache>
            </c:numRef>
          </c:val>
          <c:extLst xmlns:c16r2="http://schemas.microsoft.com/office/drawing/2015/06/char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Response!$C$7:$N$7</c:f>
              <c:numCache>
                <c:formatCode>0.00</c:formatCode>
                <c:ptCount val="12"/>
                <c:pt idx="0">
                  <c:v>2.4391029999999998E-2</c:v>
                </c:pt>
                <c:pt idx="1">
                  <c:v>1.3107280000000001E-2</c:v>
                </c:pt>
                <c:pt idx="2">
                  <c:v>2.2147460000000001E-2</c:v>
                </c:pt>
                <c:pt idx="3">
                  <c:v>2.6845830000000005E-2</c:v>
                </c:pt>
              </c:numCache>
            </c:numRef>
          </c:val>
          <c:extLst xmlns:c16r2="http://schemas.microsoft.com/office/drawing/2015/06/char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Response!$C$8:$N$8</c:f>
              <c:numCache>
                <c:formatCode>0.00</c:formatCode>
                <c:ptCount val="12"/>
                <c:pt idx="0">
                  <c:v>4.9335000000000011E-2</c:v>
                </c:pt>
                <c:pt idx="1">
                  <c:v>5.870149999999999E-2</c:v>
                </c:pt>
                <c:pt idx="2">
                  <c:v>3.9289249999999991E-2</c:v>
                </c:pt>
                <c:pt idx="3">
                  <c:v>8.1493830000000003E-2</c:v>
                </c:pt>
              </c:numCache>
            </c:numRef>
          </c:val>
          <c:extLst xmlns:c16r2="http://schemas.microsoft.com/office/drawing/2015/06/char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Response!$C$9:$N$9</c:f>
              <c:numCache>
                <c:formatCode>0.00</c:formatCode>
                <c:ptCount val="12"/>
                <c:pt idx="0">
                  <c:v>0.22949577999999995</c:v>
                </c:pt>
                <c:pt idx="1">
                  <c:v>0.40629951999999991</c:v>
                </c:pt>
                <c:pt idx="2">
                  <c:v>0.32227657999999998</c:v>
                </c:pt>
                <c:pt idx="3">
                  <c:v>0.21654569999999998</c:v>
                </c:pt>
              </c:numCache>
            </c:numRef>
          </c:val>
          <c:extLst xmlns:c16r2="http://schemas.microsoft.com/office/drawing/2015/06/char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Response!$C$10:$N$10</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Response!$C$11:$N$11</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Response!$C$12:$N$12</c:f>
              <c:numCache>
                <c:formatCode>0.00</c:formatCode>
                <c:ptCount val="12"/>
                <c:pt idx="0">
                  <c:v>0.77432570999999983</c:v>
                </c:pt>
                <c:pt idx="1">
                  <c:v>0.83880858000000003</c:v>
                </c:pt>
                <c:pt idx="2">
                  <c:v>1.0104671499999993</c:v>
                </c:pt>
                <c:pt idx="3">
                  <c:v>1.0850000000000004</c:v>
                </c:pt>
              </c:numCache>
            </c:numRef>
          </c:val>
          <c:extLst xmlns:c16r2="http://schemas.microsoft.com/office/drawing/2015/06/char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Response!$C$13:$N$13</c:f>
              <c:numCache>
                <c:formatCode>0.00</c:formatCode>
                <c:ptCount val="12"/>
                <c:pt idx="0">
                  <c:v>0.55342712999958976</c:v>
                </c:pt>
                <c:pt idx="1">
                  <c:v>0.48931667999982198</c:v>
                </c:pt>
                <c:pt idx="2">
                  <c:v>0.49979961918975363</c:v>
                </c:pt>
                <c:pt idx="3">
                  <c:v>0.71148004000000009</c:v>
                </c:pt>
              </c:numCache>
            </c:numRef>
          </c:val>
          <c:extLst xmlns:c16r2="http://schemas.microsoft.com/office/drawing/2015/06/char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Response!$C$14:$N$14</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Response!$C$15:$N$15</c:f>
              <c:numCache>
                <c:formatCode>0.00</c:formatCode>
                <c:ptCount val="12"/>
                <c:pt idx="0">
                  <c:v>0.10699527999999996</c:v>
                </c:pt>
                <c:pt idx="1">
                  <c:v>0.10449944999999995</c:v>
                </c:pt>
                <c:pt idx="2">
                  <c:v>9.9662400000000026E-2</c:v>
                </c:pt>
                <c:pt idx="3">
                  <c:v>6.8091350000000037E-2</c:v>
                </c:pt>
              </c:numCache>
            </c:numRef>
          </c:val>
          <c:extLst xmlns:c16r2="http://schemas.microsoft.com/office/drawing/2015/06/char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Response!$C$16:$N$16</c:f>
              <c:numCache>
                <c:formatCode>0.00</c:formatCode>
                <c:ptCount val="12"/>
                <c:pt idx="0">
                  <c:v>3.5310030000000006</c:v>
                </c:pt>
                <c:pt idx="1">
                  <c:v>3.6054420000000014</c:v>
                </c:pt>
                <c:pt idx="2">
                  <c:v>3.6156740000000003</c:v>
                </c:pt>
                <c:pt idx="3">
                  <c:v>1.2472499999999997</c:v>
                </c:pt>
              </c:numCache>
            </c:numRef>
          </c:val>
          <c:extLst xmlns:c16r2="http://schemas.microsoft.com/office/drawing/2015/06/char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Response!$C$17:$N$17</c:f>
              <c:numCache>
                <c:formatCode>0.00</c:formatCode>
                <c:ptCount val="12"/>
                <c:pt idx="0">
                  <c:v>0.84099475000000012</c:v>
                </c:pt>
                <c:pt idx="1">
                  <c:v>0.88697166999999999</c:v>
                </c:pt>
                <c:pt idx="2">
                  <c:v>0.89147339000000003</c:v>
                </c:pt>
                <c:pt idx="3">
                  <c:v>0.57234756000000009</c:v>
                </c:pt>
              </c:numCache>
            </c:numRef>
          </c:val>
          <c:extLst xmlns:c16r2="http://schemas.microsoft.com/office/drawing/2015/06/char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Response!$C$18:$N$18</c:f>
              <c:numCache>
                <c:formatCode>0.00</c:formatCode>
                <c:ptCount val="12"/>
                <c:pt idx="0">
                  <c:v>2.9607821000000003</c:v>
                </c:pt>
                <c:pt idx="1">
                  <c:v>3.0617169700000004</c:v>
                </c:pt>
                <c:pt idx="2">
                  <c:v>3.0741388499999998</c:v>
                </c:pt>
                <c:pt idx="3">
                  <c:v>2.9885721599999999</c:v>
                </c:pt>
              </c:numCache>
            </c:numRef>
          </c:val>
          <c:extLst xmlns:c16r2="http://schemas.microsoft.com/office/drawing/2015/06/char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155584"/>
        <c:axId val="41313024"/>
      </c:barChart>
      <c:dateAx>
        <c:axId val="4115558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024"/>
        <c:crosses val="autoZero"/>
        <c:auto val="1"/>
        <c:lblOffset val="100"/>
        <c:baseTimeUnit val="months"/>
      </c:dateAx>
      <c:valAx>
        <c:axId val="41313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555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Response!$C$37:$AL$37</c:f>
              <c:numCache>
                <c:formatCode>_-* #,##0_-;\-* #,##0_-;_-* "-"??_-;_-@_-</c:formatCode>
                <c:ptCount val="36"/>
                <c:pt idx="0">
                  <c:v>107.66171799999999</c:v>
                </c:pt>
                <c:pt idx="1">
                  <c:v>66.922085999999993</c:v>
                </c:pt>
                <c:pt idx="2">
                  <c:v>185.46653700000002</c:v>
                </c:pt>
                <c:pt idx="3">
                  <c:v>150.171685</c:v>
                </c:pt>
                <c:pt idx="4">
                  <c:v>91.998910000000009</c:v>
                </c:pt>
                <c:pt idx="5">
                  <c:v>233.097589</c:v>
                </c:pt>
                <c:pt idx="6">
                  <c:v>104.56159099999999</c:v>
                </c:pt>
                <c:pt idx="7">
                  <c:v>57.607064000000015</c:v>
                </c:pt>
                <c:pt idx="8">
                  <c:v>144.29933500000001</c:v>
                </c:pt>
                <c:pt idx="9">
                  <c:v>151.506822</c:v>
                </c:pt>
                <c:pt idx="10">
                  <c:v>97.958865000000046</c:v>
                </c:pt>
                <c:pt idx="11">
                  <c:v>257.62508700000001</c:v>
                </c:pt>
              </c:numCache>
            </c:numRef>
          </c:val>
          <c:extLst xmlns:c16r2="http://schemas.microsoft.com/office/drawing/2015/06/char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Response!$C$38:$AL$38</c:f>
              <c:numCache>
                <c:formatCode>_-* #,##0_-;\-* #,##0_-;_-* "-"??_-;_-@_-</c:formatCode>
                <c:ptCount val="36"/>
                <c:pt idx="0">
                  <c:v>0</c:v>
                </c:pt>
                <c:pt idx="1">
                  <c:v>1.6876800000000001</c:v>
                </c:pt>
                <c:pt idx="2">
                  <c:v>0</c:v>
                </c:pt>
                <c:pt idx="3">
                  <c:v>0</c:v>
                </c:pt>
                <c:pt idx="4">
                  <c:v>2.0441700000000003</c:v>
                </c:pt>
                <c:pt idx="5">
                  <c:v>0</c:v>
                </c:pt>
                <c:pt idx="6">
                  <c:v>0</c:v>
                </c:pt>
                <c:pt idx="7">
                  <c:v>1.3448699999999998</c:v>
                </c:pt>
                <c:pt idx="8">
                  <c:v>0</c:v>
                </c:pt>
                <c:pt idx="9">
                  <c:v>0</c:v>
                </c:pt>
                <c:pt idx="10">
                  <c:v>3.02129</c:v>
                </c:pt>
                <c:pt idx="11">
                  <c:v>0</c:v>
                </c:pt>
              </c:numCache>
            </c:numRef>
          </c:val>
          <c:extLst xmlns:c16r2="http://schemas.microsoft.com/office/drawing/2015/06/char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Response!$C$39:$AL$39</c:f>
              <c:numCache>
                <c:formatCode>_-* #,##0_-;\-* #,##0_-;_-* "-"??_-;_-@_-</c:formatCode>
                <c:ptCount val="36"/>
                <c:pt idx="0">
                  <c:v>29.234099999999998</c:v>
                </c:pt>
                <c:pt idx="1">
                  <c:v>36.194600000000001</c:v>
                </c:pt>
                <c:pt idx="2">
                  <c:v>0</c:v>
                </c:pt>
                <c:pt idx="3">
                  <c:v>49.249199999999995</c:v>
                </c:pt>
                <c:pt idx="4">
                  <c:v>60.975199999999994</c:v>
                </c:pt>
                <c:pt idx="5">
                  <c:v>0</c:v>
                </c:pt>
                <c:pt idx="6">
                  <c:v>42.529199999999996</c:v>
                </c:pt>
                <c:pt idx="7">
                  <c:v>52.655199999999994</c:v>
                </c:pt>
                <c:pt idx="8">
                  <c:v>0</c:v>
                </c:pt>
                <c:pt idx="9">
                  <c:v>27.7683</c:v>
                </c:pt>
                <c:pt idx="10">
                  <c:v>34.379800000000003</c:v>
                </c:pt>
                <c:pt idx="11">
                  <c:v>0</c:v>
                </c:pt>
              </c:numCache>
            </c:numRef>
          </c:val>
          <c:extLst xmlns:c16r2="http://schemas.microsoft.com/office/drawing/2015/06/char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Response!$C$40:$AL$40</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Response!$C$41:$AL$41</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Response!$C$42:$AL$42</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(Commerical)</c:v>
                </c:pt>
              </c:strCache>
            </c:strRef>
          </c:tx>
          <c:spPr>
            <a:solidFill>
              <a:schemeClr val="accent1">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Response!$C$43:$AL$43</c:f>
              <c:numCache>
                <c:formatCode>_-* #,##0_-;\-* #,##0_-;_-* "-"??_-;_-@_-</c:formatCode>
                <c:ptCount val="36"/>
                <c:pt idx="0">
                  <c:v>0</c:v>
                </c:pt>
                <c:pt idx="1">
                  <c:v>85.038610000000006</c:v>
                </c:pt>
                <c:pt idx="2">
                  <c:v>6.7119999999999997</c:v>
                </c:pt>
                <c:pt idx="3">
                  <c:v>0</c:v>
                </c:pt>
                <c:pt idx="4">
                  <c:v>76.509529999999998</c:v>
                </c:pt>
                <c:pt idx="5">
                  <c:v>4.1520000000000001</c:v>
                </c:pt>
                <c:pt idx="6">
                  <c:v>0</c:v>
                </c:pt>
                <c:pt idx="7">
                  <c:v>82.753248521882369</c:v>
                </c:pt>
                <c:pt idx="8">
                  <c:v>0.66400000000000003</c:v>
                </c:pt>
                <c:pt idx="9">
                  <c:v>0</c:v>
                </c:pt>
                <c:pt idx="10">
                  <c:v>114.38388892087407</c:v>
                </c:pt>
                <c:pt idx="11">
                  <c:v>0.08</c:v>
                </c:pt>
              </c:numCache>
            </c:numRef>
          </c:val>
          <c:extLst xmlns:c16r2="http://schemas.microsoft.com/office/drawing/2015/06/char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Response!$C$44:$AL$44</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Response!$C$45:$AL$45</c:f>
              <c:numCache>
                <c:formatCode>_-* #,##0_-;\-* #,##0_-;_-* "-"??_-;_-@_-</c:formatCode>
                <c:ptCount val="36"/>
                <c:pt idx="0">
                  <c:v>225.922</c:v>
                </c:pt>
                <c:pt idx="1">
                  <c:v>190.672</c:v>
                </c:pt>
                <c:pt idx="2">
                  <c:v>111.76</c:v>
                </c:pt>
                <c:pt idx="3">
                  <c:v>235.45599999999999</c:v>
                </c:pt>
                <c:pt idx="4">
                  <c:v>198.86079999999998</c:v>
                </c:pt>
                <c:pt idx="5">
                  <c:v>120.956</c:v>
                </c:pt>
                <c:pt idx="6">
                  <c:v>228.49799999999999</c:v>
                </c:pt>
                <c:pt idx="7">
                  <c:v>192.779</c:v>
                </c:pt>
                <c:pt idx="8">
                  <c:v>100.66</c:v>
                </c:pt>
                <c:pt idx="9">
                  <c:v>82.286000000000001</c:v>
                </c:pt>
                <c:pt idx="10">
                  <c:v>53.050599999999996</c:v>
                </c:pt>
                <c:pt idx="11">
                  <c:v>0</c:v>
                </c:pt>
              </c:numCache>
            </c:numRef>
          </c:val>
          <c:extLst xmlns:c16r2="http://schemas.microsoft.com/office/drawing/2015/06/char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Response!$C$46:$AL$46</c:f>
              <c:numCache>
                <c:formatCode>_-* #,##0_-;\-* #,##0_-;_-* "-"??_-;_-@_-</c:formatCode>
                <c:ptCount val="36"/>
                <c:pt idx="0">
                  <c:v>83.197559999999996</c:v>
                </c:pt>
                <c:pt idx="1">
                  <c:v>250.39447250000001</c:v>
                </c:pt>
                <c:pt idx="2">
                  <c:v>102.00756</c:v>
                </c:pt>
                <c:pt idx="3">
                  <c:v>125.42358</c:v>
                </c:pt>
                <c:pt idx="4">
                  <c:v>305.35553000000004</c:v>
                </c:pt>
                <c:pt idx="5">
                  <c:v>122.27358</c:v>
                </c:pt>
                <c:pt idx="6">
                  <c:v>137.73099999999999</c:v>
                </c:pt>
                <c:pt idx="7">
                  <c:v>336.12</c:v>
                </c:pt>
                <c:pt idx="8">
                  <c:v>143.881</c:v>
                </c:pt>
                <c:pt idx="9">
                  <c:v>121.842</c:v>
                </c:pt>
                <c:pt idx="10">
                  <c:v>353.32728000000003</c:v>
                </c:pt>
                <c:pt idx="11">
                  <c:v>111.977</c:v>
                </c:pt>
              </c:numCache>
            </c:numRef>
          </c:val>
          <c:extLst xmlns:c16r2="http://schemas.microsoft.com/office/drawing/2015/06/char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78944"/>
        <c:axId val="41380480"/>
      </c:barChart>
      <c:catAx>
        <c:axId val="413789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0480"/>
        <c:crosses val="autoZero"/>
        <c:auto val="1"/>
        <c:lblAlgn val="ctr"/>
        <c:lblOffset val="100"/>
        <c:noMultiLvlLbl val="0"/>
      </c:catAx>
      <c:valAx>
        <c:axId val="4138048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789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Reactive!$C$3:$N$3</c:f>
              <c:numCache>
                <c:formatCode>0.00</c:formatCode>
                <c:ptCount val="12"/>
                <c:pt idx="0">
                  <c:v>6.2478118499999997</c:v>
                </c:pt>
                <c:pt idx="1">
                  <c:v>6.9271013999999997</c:v>
                </c:pt>
                <c:pt idx="2">
                  <c:v>7.2290487599999986</c:v>
                </c:pt>
                <c:pt idx="3">
                  <c:v>6.4550056199999988</c:v>
                </c:pt>
              </c:numCache>
            </c:numRef>
          </c:val>
          <c:extLst xmlns:c16r2="http://schemas.microsoft.com/office/drawing/2015/06/char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Reactive!$C$4:$N$4</c:f>
              <c:numCache>
                <c:formatCode>0.00</c:formatCode>
                <c:ptCount val="12"/>
                <c:pt idx="0">
                  <c:v>6.9380100000000031E-3</c:v>
                </c:pt>
                <c:pt idx="1">
                  <c:v>6.9932999999999966E-3</c:v>
                </c:pt>
                <c:pt idx="2">
                  <c:v>4.7684999999999993E-3</c:v>
                </c:pt>
                <c:pt idx="3">
                  <c:v>5.8610499999999961E-3</c:v>
                </c:pt>
              </c:numCache>
            </c:numRef>
          </c:val>
          <c:extLst xmlns:c16r2="http://schemas.microsoft.com/office/drawing/2015/06/char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Reactive!$C$5:$N$5</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Commerical)</c:v>
                </c:pt>
              </c:strCache>
            </c:strRef>
          </c:tx>
          <c:spPr>
            <a:solidFill>
              <a:schemeClr val="accent4"/>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Reactive!$C$6:$N$6</c:f>
              <c:numCache>
                <c:formatCode>0.00</c:formatCode>
                <c:ptCount val="12"/>
                <c:pt idx="0">
                  <c:v>5.9100780390203389E-2</c:v>
                </c:pt>
                <c:pt idx="1">
                  <c:v>9.1576532025000004E-2</c:v>
                </c:pt>
                <c:pt idx="2">
                  <c:v>9.1576500000000019E-2</c:v>
                </c:pt>
                <c:pt idx="3">
                  <c:v>9.157647999999996E-2</c:v>
                </c:pt>
              </c:numCache>
            </c:numRef>
          </c:val>
          <c:extLst xmlns:c16r2="http://schemas.microsoft.com/office/drawing/2015/06/char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Reactive!$C$7:$N$7</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41911808"/>
        <c:axId val="41913344"/>
      </c:barChart>
      <c:dateAx>
        <c:axId val="419118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13344"/>
        <c:crosses val="autoZero"/>
        <c:auto val="1"/>
        <c:lblOffset val="100"/>
        <c:baseTimeUnit val="months"/>
      </c:dateAx>
      <c:valAx>
        <c:axId val="41913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11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Reactive!$C$11:$N$11</c:f>
              <c:numCache>
                <c:formatCode>#,##0</c:formatCode>
                <c:ptCount val="12"/>
                <c:pt idx="0">
                  <c:v>2115437.9500000002</c:v>
                </c:pt>
                <c:pt idx="1">
                  <c:v>2364237.4300000002</c:v>
                </c:pt>
                <c:pt idx="2">
                  <c:v>2412139.4500000002</c:v>
                </c:pt>
                <c:pt idx="3">
                  <c:v>2087880.81</c:v>
                </c:pt>
              </c:numCache>
            </c:numRef>
          </c:val>
          <c:extLst xmlns:c16r2="http://schemas.microsoft.com/office/drawing/2015/06/char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Reactive!$C$12:$N$12</c:f>
              <c:numCache>
                <c:formatCode>#,##0</c:formatCode>
                <c:ptCount val="12"/>
                <c:pt idx="0">
                  <c:v>2489</c:v>
                </c:pt>
                <c:pt idx="1">
                  <c:v>2280</c:v>
                </c:pt>
                <c:pt idx="2">
                  <c:v>1517</c:v>
                </c:pt>
                <c:pt idx="3">
                  <c:v>1809</c:v>
                </c:pt>
              </c:numCache>
            </c:numRef>
          </c:val>
          <c:extLst xmlns:c16r2="http://schemas.microsoft.com/office/drawing/2015/06/char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Reactive!$C$13:$N$13</c:f>
              <c:numCache>
                <c:formatCode>#,##0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Reactive!$C$14:$N$14</c:f>
              <c:numCache>
                <c:formatCode>#,##0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41968000"/>
        <c:axId val="41969536"/>
      </c:barChart>
      <c:dateAx>
        <c:axId val="419680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69536"/>
        <c:crosses val="autoZero"/>
        <c:auto val="1"/>
        <c:lblOffset val="100"/>
        <c:baseTimeUnit val="months"/>
      </c:dateAx>
      <c:valAx>
        <c:axId val="419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680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Start'!$C$3:$N$3</c:f>
              <c:numCache>
                <c:formatCode>0.00</c:formatCode>
                <c:ptCount val="12"/>
                <c:pt idx="0">
                  <c:v>3.1310032699999994</c:v>
                </c:pt>
                <c:pt idx="1">
                  <c:v>3.31364306</c:v>
                </c:pt>
                <c:pt idx="2">
                  <c:v>3.0747221499999999</c:v>
                </c:pt>
                <c:pt idx="3">
                  <c:v>2.5550446800000004</c:v>
                </c:pt>
              </c:numCache>
            </c:numRef>
          </c:val>
          <c:extLst xmlns:c16r2="http://schemas.microsoft.com/office/drawing/2015/06/char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Start'!$C$4:$N$4</c:f>
              <c:numCache>
                <c:formatCode>0.00</c:formatCode>
                <c:ptCount val="12"/>
                <c:pt idx="0">
                  <c:v>4.464690000000001E-2</c:v>
                </c:pt>
                <c:pt idx="1">
                  <c:v>3.2394960000000007E-2</c:v>
                </c:pt>
                <c:pt idx="2">
                  <c:v>4.9838400000000019E-2</c:v>
                </c:pt>
                <c:pt idx="3">
                  <c:v>4.8384780000000016E-2</c:v>
                </c:pt>
              </c:numCache>
            </c:numRef>
          </c:val>
          <c:extLst xmlns:c16r2="http://schemas.microsoft.com/office/drawing/2015/06/char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(Commerical)</c:v>
                </c:pt>
              </c:strCache>
            </c:strRef>
          </c:tx>
          <c:spPr>
            <a:solidFill>
              <a:schemeClr val="accent3"/>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Start'!$C$5:$N$5</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(Commerical)</c:v>
                </c:pt>
              </c:strCache>
            </c:strRef>
          </c:tx>
          <c:spPr>
            <a:solidFill>
              <a:schemeClr val="accent4"/>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Start'!$C$6:$N$6</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Start'!$C$7:$N$7</c:f>
              <c:numCache>
                <c:formatCode>0.00</c:formatCode>
                <c:ptCount val="12"/>
                <c:pt idx="0">
                  <c:v>0</c:v>
                </c:pt>
                <c:pt idx="1">
                  <c:v>0.22357520396526012</c:v>
                </c:pt>
                <c:pt idx="2">
                  <c:v>0</c:v>
                </c:pt>
                <c:pt idx="3">
                  <c:v>0</c:v>
                </c:pt>
              </c:numCache>
            </c:numRef>
          </c:val>
          <c:extLst xmlns:c16r2="http://schemas.microsoft.com/office/drawing/2015/06/char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Start'!$C$8:$N$8</c:f>
              <c:numCache>
                <c:formatCode>0.00</c:formatCode>
                <c:ptCount val="12"/>
                <c:pt idx="0">
                  <c:v>0.19039999999999993</c:v>
                </c:pt>
                <c:pt idx="1">
                  <c:v>0.1008</c:v>
                </c:pt>
                <c:pt idx="2">
                  <c:v>0.1008</c:v>
                </c:pt>
                <c:pt idx="3">
                  <c:v>0.22399999999999989</c:v>
                </c:pt>
              </c:numCache>
            </c:numRef>
          </c:val>
          <c:extLst xmlns:c16r2="http://schemas.microsoft.com/office/drawing/2015/06/char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(Commerical)</c:v>
                </c:pt>
              </c:strCache>
            </c:strRef>
          </c:tx>
          <c:spPr>
            <a:solidFill>
              <a:schemeClr val="accent1">
                <a:lumMod val="60000"/>
              </a:schemeClr>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Start'!$C$9:$N$9</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41602432"/>
        <c:axId val="41612416"/>
      </c:barChart>
      <c:dateAx>
        <c:axId val="4160243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12416"/>
        <c:crosses val="autoZero"/>
        <c:auto val="1"/>
        <c:lblOffset val="100"/>
        <c:baseTimeUnit val="months"/>
      </c:dateAx>
      <c:valAx>
        <c:axId val="41612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024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Reserves'!$C$3:$N$3</c:f>
              <c:numCache>
                <c:formatCode>0.00</c:formatCode>
                <c:ptCount val="12"/>
                <c:pt idx="0">
                  <c:v>9.1999999999999998E-2</c:v>
                </c:pt>
                <c:pt idx="1">
                  <c:v>5.1750160000000003E-2</c:v>
                </c:pt>
                <c:pt idx="2">
                  <c:v>6.8999999999999999E-3</c:v>
                </c:pt>
                <c:pt idx="3">
                  <c:v>6.6036659999999997E-2</c:v>
                </c:pt>
              </c:numCache>
            </c:numRef>
          </c:val>
          <c:extLst xmlns:c16r2="http://schemas.microsoft.com/office/drawing/2015/06/char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Reserves'!$C$4:$N$4</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Reserves'!$C$5:$N$5</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(Commerical)</c:v>
                </c:pt>
              </c:strCache>
            </c:strRef>
          </c:tx>
          <c:spPr>
            <a:solidFill>
              <a:schemeClr val="accent4"/>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Reserves'!$C$6:$N$6</c:f>
              <c:numCache>
                <c:formatCode>0.00</c:formatCode>
                <c:ptCount val="12"/>
                <c:pt idx="0">
                  <c:v>0</c:v>
                </c:pt>
                <c:pt idx="1">
                  <c:v>3.0049000000000017E-2</c:v>
                </c:pt>
                <c:pt idx="2">
                  <c:v>3.8986970000000003E-2</c:v>
                </c:pt>
                <c:pt idx="3">
                  <c:v>3.1000000000000021E-2</c:v>
                </c:pt>
              </c:numCache>
            </c:numRef>
          </c:val>
          <c:extLst xmlns:c16r2="http://schemas.microsoft.com/office/drawing/2015/06/char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(Commerial)</c:v>
                </c:pt>
              </c:strCache>
            </c:strRef>
          </c:tx>
          <c:spPr>
            <a:solidFill>
              <a:schemeClr val="accent5"/>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Reserves'!$C$7:$N$7</c:f>
              <c:numCache>
                <c:formatCode>0.00</c:formatCode>
                <c:ptCount val="12"/>
                <c:pt idx="0">
                  <c:v>0.34117578999999998</c:v>
                </c:pt>
                <c:pt idx="1">
                  <c:v>0.33919562000000009</c:v>
                </c:pt>
                <c:pt idx="2">
                  <c:v>0.30768517000000006</c:v>
                </c:pt>
                <c:pt idx="3">
                  <c:v>0.34419988999999979</c:v>
                </c:pt>
              </c:numCache>
            </c:numRef>
          </c:val>
          <c:extLst xmlns:c16r2="http://schemas.microsoft.com/office/drawing/2015/06/char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Reserves'!$C$8:$N$8</c:f>
              <c:numCache>
                <c:formatCode>0.00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Reserves'!$C$9:$N$9</c:f>
              <c:numCache>
                <c:formatCode>0.00</c:formatCode>
                <c:ptCount val="12"/>
                <c:pt idx="0">
                  <c:v>0.28598498999999999</c:v>
                </c:pt>
                <c:pt idx="1">
                  <c:v>0.4205025</c:v>
                </c:pt>
                <c:pt idx="2">
                  <c:v>0.39767002000000007</c:v>
                </c:pt>
                <c:pt idx="3">
                  <c:v>0.55676584000000007</c:v>
                </c:pt>
              </c:numCache>
            </c:numRef>
          </c:val>
          <c:extLst xmlns:c16r2="http://schemas.microsoft.com/office/drawing/2015/06/char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41798272"/>
        <c:axId val="41808256"/>
      </c:barChart>
      <c:dateAx>
        <c:axId val="4179827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auto val="1"/>
        <c:lblOffset val="100"/>
        <c:baseTimeUnit val="months"/>
      </c:dateAx>
      <c:valAx>
        <c:axId val="41808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982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components'!$C$3:$N$3</c:f>
              <c:numCache>
                <c:formatCode>0.00</c:formatCode>
                <c:ptCount val="12"/>
                <c:pt idx="0">
                  <c:v>1.2149987460538103</c:v>
                </c:pt>
                <c:pt idx="1">
                  <c:v>1.1487399109324099</c:v>
                </c:pt>
                <c:pt idx="2">
                  <c:v>1.5910037236083103</c:v>
                </c:pt>
                <c:pt idx="3">
                  <c:v>1.5077516180486001</c:v>
                </c:pt>
              </c:numCache>
            </c:numRef>
          </c:val>
          <c:extLst xmlns:c16r2="http://schemas.microsoft.com/office/drawing/2015/06/char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components'!$C$4:$N$4</c:f>
              <c:numCache>
                <c:formatCode>0.00</c:formatCode>
                <c:ptCount val="12"/>
                <c:pt idx="0">
                  <c:v>0</c:v>
                </c:pt>
                <c:pt idx="1">
                  <c:v>-0.10187188744483</c:v>
                </c:pt>
                <c:pt idx="2">
                  <c:v>-0.24659000149506999</c:v>
                </c:pt>
                <c:pt idx="3">
                  <c:v>-7.7968851847920004E-2</c:v>
                </c:pt>
              </c:numCache>
            </c:numRef>
          </c:val>
          <c:extLst xmlns:c16r2="http://schemas.microsoft.com/office/drawing/2015/06/char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components'!$C$5:$N$5</c:f>
              <c:numCache>
                <c:formatCode>0.00</c:formatCode>
                <c:ptCount val="12"/>
                <c:pt idx="0">
                  <c:v>0.14738711999999998</c:v>
                </c:pt>
                <c:pt idx="1">
                  <c:v>0</c:v>
                </c:pt>
                <c:pt idx="2">
                  <c:v>0</c:v>
                </c:pt>
                <c:pt idx="3">
                  <c:v>0</c:v>
                </c:pt>
              </c:numCache>
            </c:numRef>
          </c:val>
          <c:extLst xmlns:c16r2="http://schemas.microsoft.com/office/drawing/2015/06/char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components'!$C$6:$N$6</c:f>
              <c:numCache>
                <c:formatCode>0.00</c:formatCode>
                <c:ptCount val="12"/>
                <c:pt idx="0">
                  <c:v>-0.60872333499986264</c:v>
                </c:pt>
                <c:pt idx="1">
                  <c:v>-0.71759372700004176</c:v>
                </c:pt>
                <c:pt idx="2">
                  <c:v>-0.89792285999987143</c:v>
                </c:pt>
                <c:pt idx="3">
                  <c:v>-1.0048853130000577</c:v>
                </c:pt>
              </c:numCache>
            </c:numRef>
          </c:val>
          <c:extLst xmlns:c16r2="http://schemas.microsoft.com/office/drawing/2015/06/char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42133760"/>
        <c:axId val="42135552"/>
      </c:barChart>
      <c:dateAx>
        <c:axId val="42133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135552"/>
        <c:crosses val="autoZero"/>
        <c:auto val="1"/>
        <c:lblOffset val="100"/>
        <c:baseTimeUnit val="months"/>
      </c:dateAx>
      <c:valAx>
        <c:axId val="42135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133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xdr:col>
      <xdr:colOff>257175</xdr:colOff>
      <xdr:row>2</xdr:row>
      <xdr:rowOff>85725</xdr:rowOff>
    </xdr:from>
    <xdr:to>
      <xdr:col>4</xdr:col>
      <xdr:colOff>323850</xdr:colOff>
      <xdr:row>7</xdr:row>
      <xdr:rowOff>104775</xdr:rowOff>
    </xdr:to>
    <xdr:sp macro="[0]!import_data" textlink="">
      <xdr:nvSpPr>
        <xdr:cNvPr id="3" name="Rectangle 2">
          <a:extLst>
            <a:ext uri="{FF2B5EF4-FFF2-40B4-BE49-F238E27FC236}">
              <a16:creationId xmlns:a16="http://schemas.microsoft.com/office/drawing/2014/main" xmlns="" id="{00000000-0008-0000-0000-000003000000}"/>
            </a:ext>
          </a:extLst>
        </xdr:cNvPr>
        <xdr:cNvSpPr/>
      </xdr:nvSpPr>
      <xdr:spPr>
        <a:xfrm>
          <a:off x="771525" y="466725"/>
          <a:ext cx="1609725" cy="971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Import</a:t>
          </a:r>
          <a:r>
            <a:rPr lang="en-GB" sz="1100" baseline="0"/>
            <a:t> Data</a:t>
          </a:r>
        </a:p>
        <a:p>
          <a:pPr algn="ctr"/>
          <a:r>
            <a:rPr lang="en-GB" sz="1100" baseline="0"/>
            <a:t>Select AS data file</a:t>
          </a:r>
          <a:endParaRPr lang="en-GB" sz="1100"/>
        </a:p>
      </xdr:txBody>
    </xdr:sp>
    <xdr:clientData/>
  </xdr:twoCellAnchor>
  <xdr:twoCellAnchor>
    <xdr:from>
      <xdr:col>1</xdr:col>
      <xdr:colOff>247650</xdr:colOff>
      <xdr:row>8</xdr:row>
      <xdr:rowOff>180975</xdr:rowOff>
    </xdr:from>
    <xdr:to>
      <xdr:col>4</xdr:col>
      <xdr:colOff>323850</xdr:colOff>
      <xdr:row>14</xdr:row>
      <xdr:rowOff>9525</xdr:rowOff>
    </xdr:to>
    <xdr:sp macro="[0]!update_charts" textlink="">
      <xdr:nvSpPr>
        <xdr:cNvPr id="2" name="Rectangle 1">
          <a:extLst>
            <a:ext uri="{FF2B5EF4-FFF2-40B4-BE49-F238E27FC236}">
              <a16:creationId xmlns:a16="http://schemas.microsoft.com/office/drawing/2014/main" xmlns="" id="{00000000-0008-0000-0000-000002000000}"/>
            </a:ext>
          </a:extLst>
        </xdr:cNvPr>
        <xdr:cNvSpPr/>
      </xdr:nvSpPr>
      <xdr:spPr>
        <a:xfrm>
          <a:off x="762000" y="1704975"/>
          <a:ext cx="1619250" cy="971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Copy imported</a:t>
          </a:r>
          <a:r>
            <a:rPr lang="en-GB" sz="1100" baseline="0"/>
            <a:t> data to chart tables</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xmlns=""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1580028</xdr:colOff>
      <xdr:row>19</xdr:row>
      <xdr:rowOff>123265</xdr:rowOff>
    </xdr:from>
    <xdr:to>
      <xdr:col>14</xdr:col>
      <xdr:colOff>190499</xdr:colOff>
      <xdr:row>37</xdr:row>
      <xdr:rowOff>33617</xdr:rowOff>
    </xdr:to>
    <xdr:graphicFrame macro="">
      <xdr:nvGraphicFramePr>
        <xdr:cNvPr id="4" name="Chart 3">
          <a:extLst>
            <a:ext uri="{FF2B5EF4-FFF2-40B4-BE49-F238E27FC236}">
              <a16:creationId xmlns:a16="http://schemas.microsoft.com/office/drawing/2014/main" xmlns=""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a16="http://schemas.microsoft.com/office/drawing/2014/main" xmlns=""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xmlns=""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xmlns=""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xmlns=""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xmlns=""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xmlns=""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xmlns=""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xmlns=""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1390213</xdr:colOff>
      <xdr:row>55</xdr:row>
      <xdr:rowOff>124634</xdr:rowOff>
    </xdr:from>
    <xdr:to>
      <xdr:col>10</xdr:col>
      <xdr:colOff>406396</xdr:colOff>
      <xdr:row>72</xdr:row>
      <xdr:rowOff>72185</xdr:rowOff>
    </xdr:to>
    <xdr:graphicFrame macro="">
      <xdr:nvGraphicFramePr>
        <xdr:cNvPr id="7" name="Chart 6">
          <a:extLst>
            <a:ext uri="{FF2B5EF4-FFF2-40B4-BE49-F238E27FC236}">
              <a16:creationId xmlns:a16="http://schemas.microsoft.com/office/drawing/2014/main" xmlns=""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xmlns=""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xmlns=""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xmlns=""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xmlns=""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xmlns=""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xmlns=""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xmlns=""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xmlns=""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xmlns=""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373206</xdr:colOff>
      <xdr:row>47</xdr:row>
      <xdr:rowOff>31170</xdr:rowOff>
    </xdr:from>
    <xdr:to>
      <xdr:col>54</xdr:col>
      <xdr:colOff>51956</xdr:colOff>
      <xdr:row>80</xdr:row>
      <xdr:rowOff>17317</xdr:rowOff>
    </xdr:to>
    <xdr:graphicFrame macro="">
      <xdr:nvGraphicFramePr>
        <xdr:cNvPr id="6" name="Chart 5">
          <a:extLst>
            <a:ext uri="{FF2B5EF4-FFF2-40B4-BE49-F238E27FC236}">
              <a16:creationId xmlns:a16="http://schemas.microsoft.com/office/drawing/2014/main" xmlns=""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71105</xdr:colOff>
      <xdr:row>0</xdr:row>
      <xdr:rowOff>0</xdr:rowOff>
    </xdr:from>
    <xdr:to>
      <xdr:col>22</xdr:col>
      <xdr:colOff>73346</xdr:colOff>
      <xdr:row>20</xdr:row>
      <xdr:rowOff>152401</xdr:rowOff>
    </xdr:to>
    <xdr:graphicFrame macro="">
      <xdr:nvGraphicFramePr>
        <xdr:cNvPr id="2" name="Chart 1">
          <a:extLst>
            <a:ext uri="{FF2B5EF4-FFF2-40B4-BE49-F238E27FC236}">
              <a16:creationId xmlns:a16="http://schemas.microsoft.com/office/drawing/2014/main" xmlns=""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26487</xdr:colOff>
      <xdr:row>22</xdr:row>
      <xdr:rowOff>74975</xdr:rowOff>
    </xdr:from>
    <xdr:to>
      <xdr:col>23</xdr:col>
      <xdr:colOff>463518</xdr:colOff>
      <xdr:row>42</xdr:row>
      <xdr:rowOff>181111</xdr:rowOff>
    </xdr:to>
    <xdr:graphicFrame macro="">
      <xdr:nvGraphicFramePr>
        <xdr:cNvPr id="3" name="Chart 2">
          <a:extLst>
            <a:ext uri="{FF2B5EF4-FFF2-40B4-BE49-F238E27FC236}">
              <a16:creationId xmlns:a16="http://schemas.microsoft.com/office/drawing/2014/main" xmlns=""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xmlns=""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285751</xdr:colOff>
      <xdr:row>0</xdr:row>
      <xdr:rowOff>0</xdr:rowOff>
    </xdr:from>
    <xdr:to>
      <xdr:col>22</xdr:col>
      <xdr:colOff>145598</xdr:colOff>
      <xdr:row>20</xdr:row>
      <xdr:rowOff>13607</xdr:rowOff>
    </xdr:to>
    <xdr:graphicFrame macro="">
      <xdr:nvGraphicFramePr>
        <xdr:cNvPr id="2" name="Chart 1">
          <a:extLst>
            <a:ext uri="{FF2B5EF4-FFF2-40B4-BE49-F238E27FC236}">
              <a16:creationId xmlns:a16="http://schemas.microsoft.com/office/drawing/2014/main" xmlns=""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xmlns=""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sheetData>
      <sheetData sheetId="1" refreshError="1"/>
      <sheetData sheetId="2">
        <row r="3">
          <cell r="J3">
            <v>43191</v>
          </cell>
        </row>
        <row r="4">
          <cell r="J4">
            <v>43297</v>
          </cell>
        </row>
      </sheetData>
      <sheetData sheetId="3" refreshError="1"/>
      <sheetData sheetId="4" refreshError="1"/>
      <sheetData sheetId="5" refreshError="1"/>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refreshError="1"/>
      <sheetData sheetId="9">
        <row r="58">
          <cell r="L58">
            <v>1.7246258699999999</v>
          </cell>
        </row>
      </sheetData>
      <sheetData sheetId="10" refreshError="1"/>
      <sheetData sheetId="11" refreshError="1"/>
      <sheetData sheetId="12">
        <row r="1">
          <cell r="J1">
            <v>91</v>
          </cell>
        </row>
      </sheetData>
      <sheetData sheetId="13" refreshError="1"/>
      <sheetData sheetId="14" refreshError="1"/>
      <sheetData sheetId="15">
        <row r="7">
          <cell r="I7">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ow r="10">
          <cell r="O10">
            <v>43297</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
          <cell r="J3" t="str">
            <v>19/04/2017;01/05/2017;02/05/2017;01/06/2017;15/06/2017;19/06/2017;24/06/2017</v>
          </cell>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11">
          <cell r="J11" t="str">
            <v>• Non-incentivised costs (e.g. Black Start) are not included in the above figures (except for Black Start warming which requires accounting for)</v>
          </cell>
        </row>
        <row r="13">
          <cell r="J13" t="str">
            <v>• APX Check is complete – no missing days</v>
          </cell>
        </row>
      </sheetData>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-2.8102212680000007</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-36.875484681000003</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5.2434650199954396</v>
          </cell>
          <cell r="E26">
            <v>3.6306726933927806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82.136564631243004</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1.083334E-2</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0.94140820000000014</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5.5600156978067901</v>
          </cell>
          <cell r="D28">
            <v>6.6410233974240009</v>
          </cell>
          <cell r="E28">
            <v>4.4798854112830506</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76.536532400388438</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5.9473684864151544</v>
          </cell>
          <cell r="E29">
            <v>16.703820367155281</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104.22902347296026</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1.3219568021681714</v>
          </cell>
          <cell r="E30">
            <v>6.4184393765959102</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116.26557195673045</v>
          </cell>
          <cell r="AB30">
            <v>0</v>
          </cell>
        </row>
        <row r="31">
          <cell r="B31" t="str">
            <v>Constraints - Scotland</v>
          </cell>
          <cell r="C31">
            <v>0.32348607111922995</v>
          </cell>
          <cell r="D31">
            <v>1.7549912745504406</v>
          </cell>
          <cell r="E31">
            <v>5.1658064067885414</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31.401403752458215</v>
          </cell>
          <cell r="AB31">
            <v>0</v>
          </cell>
        </row>
        <row r="32">
          <cell r="B32" t="str">
            <v>Constraints - Cheviot + Scotland</v>
          </cell>
          <cell r="C32">
            <v>10.388294928032927</v>
          </cell>
          <cell r="D32">
            <v>3.0769480767186117</v>
          </cell>
          <cell r="E32">
            <v>11.584245783384452</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147.66697570918868</v>
          </cell>
          <cell r="AB32">
            <v>0</v>
          </cell>
        </row>
        <row r="33">
          <cell r="B33" t="str">
            <v>Constraints Sterilised HR</v>
          </cell>
          <cell r="C33">
            <v>5.5830670710000003</v>
          </cell>
          <cell r="D33">
            <v>5.7586124929999976</v>
          </cell>
          <cell r="E33">
            <v>11.827915304000001</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22.239683583999991</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14.782929056133764</v>
          </cell>
          <cell r="E34">
            <v>40.115981454539735</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274.13869029594014</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0.40776612894858</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12.164182267450499</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6.6842775876217004</v>
          </cell>
          <cell r="D36">
            <v>6.6253717653723205</v>
          </cell>
          <cell r="E36">
            <v>6.1205210652779698</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84.433214139558586</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10.72943570846417</v>
          </cell>
          <cell r="D37">
            <v>11.837788189875459</v>
          </cell>
          <cell r="E37">
            <v>10.739557543250401</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134.00541157857634</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6.7417480120250017</v>
          </cell>
          <cell r="E38">
            <v>7.5828447038559998</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95.116264862592502</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3.2756826200000004</v>
          </cell>
          <cell r="D39">
            <v>3.3501818999999995</v>
          </cell>
          <cell r="E39">
            <v>0.35967040064516131</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40.76635683845339</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1.5279367480824895</v>
          </cell>
          <cell r="D40">
            <v>1.061535100951581</v>
          </cell>
          <cell r="E40">
            <v>0.72933728420127641</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4.9036916933800985</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58.909753775942235</v>
          </cell>
          <cell r="D42">
            <v>61.451607509001732</v>
          </cell>
          <cell r="E42">
            <v>78.568530931053132</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832.34613391268158</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58.909753775942235</v>
          </cell>
          <cell r="D45">
            <v>61.451607509001732</v>
          </cell>
          <cell r="E45">
            <v>78.568530931053132</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866.12695583048969</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63"/>
  <sheetViews>
    <sheetView workbookViewId="0">
      <selection activeCell="C30" sqref="C30"/>
    </sheetView>
  </sheetViews>
  <sheetFormatPr defaultColWidth="7.7109375" defaultRowHeight="15" x14ac:dyDescent="0.25"/>
  <cols>
    <col min="5" max="5" width="10.7109375" bestFit="1" customWidth="1"/>
  </cols>
  <sheetData>
    <row r="1" spans="1:10" x14ac:dyDescent="0.25">
      <c r="B1" t="s">
        <v>158</v>
      </c>
      <c r="E1" s="40">
        <v>43282</v>
      </c>
      <c r="H1" t="str">
        <f>TEXT(E1,"mmmm yyyy")</f>
        <v>July 2018</v>
      </c>
    </row>
    <row r="2" spans="1:10" x14ac:dyDescent="0.25">
      <c r="E2" s="40">
        <f>EOMONTH(E1,0)</f>
        <v>43312</v>
      </c>
    </row>
    <row r="3" spans="1:10" x14ac:dyDescent="0.25">
      <c r="B3" s="40"/>
      <c r="C3" s="40"/>
    </row>
    <row r="5" spans="1:10" x14ac:dyDescent="0.25"/>
    <row r="8" spans="1:10" x14ac:dyDescent="0.25">
      <c r="A8" s="42"/>
    </row>
    <row r="16" spans="1:10" x14ac:dyDescent="0.25">
      <c r="A16" s="42"/>
    </row>
    <row r="18" spans="1:1" x14ac:dyDescent="0.25">
      <c r="A18" s="42"/>
    </row>
    <row r="22" spans="1:1" x14ac:dyDescent="0.25">
      <c r="A22" s="42"/>
    </row>
    <row r="23" spans="1:1" x14ac:dyDescent="0.25">
      <c r="A23" s="42"/>
    </row>
    <row r="24" spans="1:1" x14ac:dyDescent="0.25">
      <c r="A24" s="42"/>
    </row>
    <row r="26" spans="1:1" x14ac:dyDescent="0.25">
      <c r="A26" s="42"/>
    </row>
    <row r="28" spans="1:1" x14ac:dyDescent="0.25">
      <c r="A28" s="42"/>
    </row>
    <row r="29" spans="1:1" x14ac:dyDescent="0.25">
      <c r="A29" s="42"/>
    </row>
    <row r="32" spans="1:1" x14ac:dyDescent="0.25">
      <c r="A32" s="42"/>
    </row>
    <row r="34" spans="1:1" x14ac:dyDescent="0.25">
      <c r="A34" s="42"/>
    </row>
    <row r="35" spans="1:1" x14ac:dyDescent="0.25">
      <c r="A35" s="42"/>
    </row>
    <row r="36" spans="1:1" x14ac:dyDescent="0.25">
      <c r="A36" s="42"/>
    </row>
    <row r="37" spans="1:1" x14ac:dyDescent="0.25">
      <c r="A37" s="42"/>
    </row>
    <row r="38" spans="1:1" x14ac:dyDescent="0.25">
      <c r="A38" s="42"/>
    </row>
    <row r="40" spans="1:1" x14ac:dyDescent="0.25">
      <c r="A40" s="42"/>
    </row>
    <row r="41" spans="1:1" x14ac:dyDescent="0.25">
      <c r="A41" s="42"/>
    </row>
    <row r="43" spans="1:1" x14ac:dyDescent="0.25">
      <c r="A43" s="42"/>
    </row>
    <row r="45" spans="1:1" x14ac:dyDescent="0.25">
      <c r="A45" s="42"/>
    </row>
    <row r="46" spans="1:1" x14ac:dyDescent="0.25">
      <c r="A46" s="42"/>
    </row>
    <row r="48" spans="1:1" x14ac:dyDescent="0.25">
      <c r="A48" s="42"/>
    </row>
    <row r="50" spans="1:1" x14ac:dyDescent="0.25">
      <c r="A50" s="42"/>
    </row>
    <row r="54" spans="1:1" x14ac:dyDescent="0.25">
      <c r="A54" s="42"/>
    </row>
    <row r="55" spans="1:1" x14ac:dyDescent="0.25">
      <c r="A55" s="42"/>
    </row>
    <row r="56" spans="1:1" x14ac:dyDescent="0.25">
      <c r="A56" s="42"/>
    </row>
    <row r="57" spans="1:1" x14ac:dyDescent="0.25">
      <c r="A57" s="42"/>
    </row>
    <row r="60" spans="1:1" x14ac:dyDescent="0.25">
      <c r="A60" s="42"/>
    </row>
    <row r="62" spans="1:1" x14ac:dyDescent="0.25">
      <c r="A62" s="42"/>
    </row>
    <row r="63" spans="1:1" x14ac:dyDescent="0.25">
      <c r="A63" s="42"/>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5"/>
  <sheetViews>
    <sheetView tabSelected="1" zoomScale="85" zoomScaleNormal="85" workbookViewId="0">
      <selection activeCell="D34" sqref="D34"/>
    </sheetView>
  </sheetViews>
  <sheetFormatPr defaultRowHeight="15" x14ac:dyDescent="0.25"/>
  <cols>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14" x14ac:dyDescent="0.25">
      <c r="B1" t="s">
        <v>151</v>
      </c>
      <c r="C1" s="46">
        <f>Main!E1</f>
        <v>43282</v>
      </c>
      <c r="D1" s="40">
        <f>EOMONTH(C1,0)</f>
        <v>43312</v>
      </c>
      <c r="E1" s="39">
        <f>C1</f>
        <v>43282</v>
      </c>
      <c r="F1" t="s">
        <v>154</v>
      </c>
      <c r="G1" t="str">
        <f>F1&amp;TEXT(E1,"mmm yyyy")</f>
        <v>Balancing Cost Jul 2018</v>
      </c>
    </row>
    <row r="3" spans="2:14" x14ac:dyDescent="0.25">
      <c r="B3" t="s">
        <v>1</v>
      </c>
      <c r="C3" s="41" t="s">
        <v>0</v>
      </c>
      <c r="D3" s="41" t="s">
        <v>2</v>
      </c>
      <c r="E3" s="41" t="s">
        <v>3</v>
      </c>
      <c r="F3" s="41" t="s">
        <v>4</v>
      </c>
      <c r="G3" s="41" t="s">
        <v>42</v>
      </c>
      <c r="H3" s="41"/>
      <c r="I3" s="41"/>
      <c r="J3" s="41"/>
      <c r="K3" s="41"/>
      <c r="L3" s="41"/>
      <c r="M3" s="41"/>
      <c r="N3" s="41"/>
    </row>
    <row r="4" spans="2:14" x14ac:dyDescent="0.25">
      <c r="B4" s="53">
        <v>30.785484543786641</v>
      </c>
      <c r="C4" s="53">
        <v>16.657114570999088</v>
      </c>
      <c r="D4" s="53">
        <v>33.529738917594422</v>
      </c>
      <c r="E4" s="53">
        <v>-0.13278563178567002</v>
      </c>
      <c r="F4" s="54">
        <v>-1.0048853130000577</v>
      </c>
      <c r="G4" s="52">
        <v>79.834667087594426</v>
      </c>
      <c r="H4" s="13"/>
    </row>
    <row r="5" spans="2:14" x14ac:dyDescent="0.25">
      <c r="B5" s="13"/>
      <c r="C5" s="13"/>
      <c r="F5" s="13"/>
      <c r="G5" s="13"/>
      <c r="H5" s="1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N41"/>
  <sheetViews>
    <sheetView zoomScale="70" zoomScaleNormal="70" workbookViewId="0">
      <selection activeCell="E33" sqref="E33"/>
    </sheetView>
  </sheetViews>
  <sheetFormatPr defaultRowHeight="15" x14ac:dyDescent="0.2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65</v>
      </c>
      <c r="C3" s="45">
        <v>-5.6785957729999996</v>
      </c>
      <c r="D3" s="45">
        <v>-6.7606795479999997</v>
      </c>
      <c r="E3" s="45">
        <v>-2.8102212680000007</v>
      </c>
      <c r="F3" s="45">
        <v>-1.1107513009999979</v>
      </c>
      <c r="G3" s="45"/>
      <c r="H3" s="45"/>
      <c r="I3" s="45"/>
      <c r="J3" s="45"/>
      <c r="K3" s="45"/>
      <c r="L3" s="45"/>
      <c r="M3" s="45"/>
      <c r="N3" s="45"/>
    </row>
    <row r="4" spans="2:14" x14ac:dyDescent="0.25">
      <c r="B4" s="1" t="s">
        <v>153</v>
      </c>
      <c r="C4" s="45">
        <v>4.1224460016493305</v>
      </c>
      <c r="D4" s="45">
        <v>4.4912451742291006</v>
      </c>
      <c r="E4" s="45">
        <v>3.5612389524620789</v>
      </c>
      <c r="F4" s="45">
        <v>4.6834128007342004</v>
      </c>
      <c r="G4" s="45"/>
      <c r="H4" s="45"/>
      <c r="I4" s="45"/>
      <c r="J4" s="45"/>
      <c r="K4" s="45"/>
      <c r="L4" s="45"/>
      <c r="M4" s="45"/>
      <c r="N4" s="45"/>
    </row>
    <row r="5" spans="2:14" x14ac:dyDescent="0.25">
      <c r="B5" s="1" t="s">
        <v>66</v>
      </c>
      <c r="C5" s="45">
        <v>5.8473031278067893</v>
      </c>
      <c r="D5" s="45">
        <v>6.8038906774240004</v>
      </c>
      <c r="E5" s="45">
        <v>6.5033529852830512</v>
      </c>
      <c r="F5" s="45">
        <v>7.222908393974671</v>
      </c>
      <c r="G5" s="45"/>
      <c r="H5" s="45"/>
      <c r="I5" s="45"/>
      <c r="J5" s="45"/>
      <c r="K5" s="45"/>
      <c r="L5" s="45"/>
      <c r="M5" s="45"/>
      <c r="N5" s="45"/>
    </row>
    <row r="6" spans="2:14" x14ac:dyDescent="0.25">
      <c r="B6" s="1" t="s">
        <v>67</v>
      </c>
      <c r="C6" s="45">
        <v>25.458318174613069</v>
      </c>
      <c r="D6" s="45">
        <v>24.566140903605945</v>
      </c>
      <c r="E6" s="45">
        <v>50.869517960804707</v>
      </c>
      <c r="F6" s="45">
        <v>39.149824624984106</v>
      </c>
      <c r="G6" s="45"/>
      <c r="H6" s="45"/>
      <c r="I6" s="45"/>
      <c r="J6" s="45"/>
      <c r="K6" s="45"/>
      <c r="L6" s="45"/>
      <c r="M6" s="45"/>
      <c r="N6" s="45"/>
    </row>
    <row r="7" spans="2:14" x14ac:dyDescent="0.25">
      <c r="B7" s="1" t="s">
        <v>157</v>
      </c>
      <c r="C7" s="45">
        <v>0.42003371109222998</v>
      </c>
      <c r="D7" s="45">
        <v>2.05747189453484</v>
      </c>
      <c r="E7" s="45">
        <v>0.40776612894857994</v>
      </c>
      <c r="F7" s="45">
        <v>0.57203066631893995</v>
      </c>
      <c r="G7" s="45"/>
      <c r="H7" s="45"/>
      <c r="I7" s="45"/>
      <c r="J7" s="45"/>
      <c r="K7" s="45"/>
      <c r="L7" s="45"/>
      <c r="M7" s="45"/>
      <c r="N7" s="45"/>
    </row>
    <row r="8" spans="2:14" x14ac:dyDescent="0.25">
      <c r="B8" s="1" t="s">
        <v>152</v>
      </c>
      <c r="C8" s="45">
        <v>6.6282317046892221</v>
      </c>
      <c r="D8" s="45">
        <v>6.5779061599957194</v>
      </c>
      <c r="E8" s="45">
        <v>6.2490571707779701</v>
      </c>
      <c r="F8" s="45">
        <v>7.8891538550559535</v>
      </c>
      <c r="G8" s="45"/>
      <c r="H8" s="45"/>
      <c r="I8" s="45"/>
      <c r="J8" s="45"/>
      <c r="K8" s="45"/>
      <c r="L8" s="45"/>
      <c r="M8" s="45"/>
      <c r="N8" s="45"/>
    </row>
    <row r="9" spans="2:14" x14ac:dyDescent="0.25">
      <c r="B9" s="1" t="s">
        <v>68</v>
      </c>
      <c r="C9" s="45">
        <v>10.997027776734971</v>
      </c>
      <c r="D9" s="45">
        <v>12.178186140850661</v>
      </c>
      <c r="E9" s="45">
        <v>11.429604540440156</v>
      </c>
      <c r="F9" s="45">
        <v>9.9887902804595985</v>
      </c>
      <c r="G9" s="45"/>
      <c r="H9" s="45"/>
      <c r="I9" s="45"/>
      <c r="J9" s="45"/>
      <c r="K9" s="45"/>
      <c r="L9" s="45"/>
      <c r="M9" s="45"/>
      <c r="N9" s="45"/>
    </row>
    <row r="10" spans="2:14" x14ac:dyDescent="0.25">
      <c r="B10" s="36" t="s">
        <v>155</v>
      </c>
      <c r="C10" s="45">
        <v>0.71916078000000017</v>
      </c>
      <c r="D10" s="45">
        <v>0.8414972799999999</v>
      </c>
      <c r="E10" s="45">
        <v>0.75124215999999999</v>
      </c>
      <c r="F10" s="45">
        <v>0.99800239000000002</v>
      </c>
      <c r="G10" s="45"/>
      <c r="H10" s="45"/>
      <c r="I10" s="45"/>
      <c r="J10" s="45"/>
      <c r="K10" s="45"/>
      <c r="L10" s="45"/>
      <c r="M10" s="45"/>
      <c r="N10" s="45"/>
    </row>
    <row r="11" spans="2:14" x14ac:dyDescent="0.25">
      <c r="B11" s="51" t="s">
        <v>69</v>
      </c>
      <c r="C11" s="45">
        <v>6.3138506403902044</v>
      </c>
      <c r="D11" s="45">
        <v>7.0256712320249992</v>
      </c>
      <c r="E11" s="45">
        <v>7.3253937599999981</v>
      </c>
      <c r="F11" s="45">
        <v>6.5524431499999993</v>
      </c>
      <c r="G11" s="45"/>
      <c r="H11" s="45"/>
      <c r="I11" s="45"/>
      <c r="J11" s="45"/>
      <c r="K11" s="45"/>
      <c r="L11" s="45"/>
      <c r="M11" s="45"/>
      <c r="N11" s="45"/>
    </row>
    <row r="12" spans="2:14" x14ac:dyDescent="0.25">
      <c r="B12" s="1" t="s">
        <v>71</v>
      </c>
      <c r="C12" s="45">
        <v>3.3660501699999998</v>
      </c>
      <c r="D12" s="45">
        <v>3.6704132239652592</v>
      </c>
      <c r="E12" s="45">
        <v>3.2253605499999995</v>
      </c>
      <c r="F12" s="45">
        <v>2.8274294599999994</v>
      </c>
      <c r="G12" s="45"/>
      <c r="H12" s="45"/>
      <c r="I12" s="45"/>
      <c r="J12" s="45"/>
      <c r="K12" s="45"/>
      <c r="L12" s="45"/>
      <c r="M12" s="45"/>
      <c r="N12" s="45"/>
    </row>
    <row r="13" spans="2:14" x14ac:dyDescent="0.25">
      <c r="B13" s="1" t="s">
        <v>70</v>
      </c>
      <c r="C13" s="45">
        <v>1.5507602379663914</v>
      </c>
      <c r="D13" s="45">
        <v>1.0431287621915475</v>
      </c>
      <c r="E13" s="45">
        <v>1.1657715580340631</v>
      </c>
      <c r="F13" s="45">
        <v>1.1955450970670567</v>
      </c>
      <c r="G13" s="45"/>
      <c r="H13" s="45"/>
      <c r="I13" s="45"/>
      <c r="J13" s="45"/>
      <c r="K13" s="45"/>
      <c r="L13" s="45"/>
      <c r="M13" s="45"/>
      <c r="N13" s="45"/>
    </row>
    <row r="14" spans="2:14" x14ac:dyDescent="0.25">
      <c r="B14" s="51" t="s">
        <v>42</v>
      </c>
      <c r="C14" s="45">
        <f>SUM(C3:C13)</f>
        <v>59.74458655194222</v>
      </c>
      <c r="D14" s="45">
        <f t="shared" ref="D14:E14" si="0">SUM(D3:D13)</f>
        <v>62.494871900822076</v>
      </c>
      <c r="E14" s="45">
        <f t="shared" si="0"/>
        <v>88.678084498750607</v>
      </c>
      <c r="F14" s="45">
        <f t="shared" ref="F14" si="1">SUM(F3:F13)</f>
        <v>79.968789417594522</v>
      </c>
      <c r="G14" s="45">
        <f t="shared" ref="G14" si="2">SUM(G3:G13)</f>
        <v>0</v>
      </c>
      <c r="H14" s="45">
        <f t="shared" ref="H14" si="3">SUM(H3:H13)</f>
        <v>0</v>
      </c>
      <c r="I14" s="45">
        <f t="shared" ref="I14" si="4">SUM(I3:I13)</f>
        <v>0</v>
      </c>
      <c r="J14" s="45">
        <f t="shared" ref="J14" si="5">SUM(J3:J13)</f>
        <v>0</v>
      </c>
      <c r="K14" s="45">
        <f t="shared" ref="K14" si="6">SUM(K3:K13)</f>
        <v>0</v>
      </c>
      <c r="L14" s="45">
        <f t="shared" ref="L14" si="7">SUM(L3:L13)</f>
        <v>0</v>
      </c>
      <c r="M14" s="45">
        <f t="shared" ref="M14" si="8">SUM(M3:M13)</f>
        <v>0</v>
      </c>
      <c r="N14" s="45">
        <f t="shared" ref="N14" si="9">SUM(N3:N13)</f>
        <v>0</v>
      </c>
    </row>
    <row r="15" spans="2:14" x14ac:dyDescent="0.25">
      <c r="B15" s="14"/>
    </row>
    <row r="17" spans="2:14" x14ac:dyDescent="0.25">
      <c r="B17" s="2" t="s">
        <v>138</v>
      </c>
      <c r="C17" s="3">
        <v>43220</v>
      </c>
      <c r="D17" s="3">
        <v>43251</v>
      </c>
      <c r="E17" s="3">
        <v>43281</v>
      </c>
      <c r="F17" s="3">
        <v>43312</v>
      </c>
      <c r="G17" s="3">
        <v>43343</v>
      </c>
      <c r="H17" s="3">
        <v>43373</v>
      </c>
      <c r="I17" s="3">
        <v>43404</v>
      </c>
      <c r="J17" s="3">
        <v>43434</v>
      </c>
      <c r="K17" s="3">
        <v>43465</v>
      </c>
      <c r="L17" s="3">
        <v>43496</v>
      </c>
      <c r="M17" s="3">
        <v>43524</v>
      </c>
      <c r="N17" s="3">
        <v>43555</v>
      </c>
    </row>
    <row r="18" spans="2:14" x14ac:dyDescent="0.25">
      <c r="B18" s="1" t="s">
        <v>65</v>
      </c>
      <c r="C18" s="20">
        <v>-234870.38700000002</v>
      </c>
      <c r="D18" s="20">
        <v>-215243.538</v>
      </c>
      <c r="E18" s="20">
        <v>-117411.79599999999</v>
      </c>
      <c r="F18" s="20">
        <v>-96007.772999999986</v>
      </c>
      <c r="G18" s="1"/>
      <c r="H18" s="1"/>
      <c r="I18" s="1"/>
      <c r="J18" s="1"/>
      <c r="K18" s="1"/>
      <c r="L18" s="1"/>
      <c r="M18" s="1"/>
      <c r="N18" s="1"/>
    </row>
    <row r="19" spans="2:14" x14ac:dyDescent="0.25">
      <c r="B19" s="1" t="s">
        <v>153</v>
      </c>
      <c r="C19" s="20">
        <v>299213.77400000003</v>
      </c>
      <c r="D19" s="20">
        <v>319094.06400000001</v>
      </c>
      <c r="E19" s="20">
        <v>424522.16899999988</v>
      </c>
      <c r="F19" s="20">
        <v>470879.76899999997</v>
      </c>
      <c r="G19" s="1"/>
      <c r="H19" s="1"/>
      <c r="I19" s="1"/>
      <c r="J19" s="1"/>
      <c r="K19" s="1"/>
      <c r="L19" s="1"/>
      <c r="M19" s="1"/>
      <c r="N19" s="1"/>
    </row>
    <row r="20" spans="2:14" x14ac:dyDescent="0.25">
      <c r="B20" s="1" t="s">
        <v>176</v>
      </c>
      <c r="C20" s="20">
        <v>1523.3530000000001</v>
      </c>
      <c r="D20" s="20">
        <v>802.3599999999999</v>
      </c>
      <c r="E20" s="20">
        <v>856.43999999999994</v>
      </c>
      <c r="F20" s="20">
        <v>1569.425</v>
      </c>
      <c r="G20" s="1"/>
      <c r="H20" s="1"/>
      <c r="I20" s="1"/>
      <c r="J20" s="1"/>
      <c r="K20" s="1"/>
      <c r="L20" s="1"/>
      <c r="M20" s="1"/>
      <c r="N20" s="1"/>
    </row>
    <row r="21" spans="2:14" x14ac:dyDescent="0.25">
      <c r="B21" s="1" t="s">
        <v>67</v>
      </c>
      <c r="C21" s="20">
        <v>409083.34</v>
      </c>
      <c r="D21" s="20">
        <v>529712.31300000008</v>
      </c>
      <c r="E21" s="20">
        <v>876596.17799999996</v>
      </c>
      <c r="F21" s="20">
        <v>685088.44899999979</v>
      </c>
      <c r="G21" s="1"/>
      <c r="H21" s="1"/>
      <c r="I21" s="1"/>
      <c r="J21" s="1"/>
      <c r="K21" s="1"/>
      <c r="L21" s="1"/>
      <c r="M21" s="1"/>
      <c r="N21" s="1"/>
    </row>
    <row r="22" spans="2:14" x14ac:dyDescent="0.25">
      <c r="B22" s="1" t="s">
        <v>136</v>
      </c>
      <c r="C22" s="20">
        <v>303671.005</v>
      </c>
      <c r="D22" s="20">
        <v>412358.67200000002</v>
      </c>
      <c r="E22" s="20">
        <v>767406.46799999976</v>
      </c>
      <c r="F22" s="20">
        <v>688265.91200000001</v>
      </c>
      <c r="G22" s="1"/>
      <c r="H22" s="1"/>
      <c r="I22" s="1"/>
      <c r="J22" s="1"/>
      <c r="K22" s="1"/>
      <c r="L22" s="1"/>
      <c r="M22" s="1"/>
      <c r="N22" s="1"/>
    </row>
    <row r="23" spans="2:14" x14ac:dyDescent="0.25">
      <c r="B23" s="1" t="s">
        <v>157</v>
      </c>
      <c r="C23" s="20">
        <v>-19346.036</v>
      </c>
      <c r="D23" s="20">
        <v>-64281.020000000004</v>
      </c>
      <c r="E23" s="20">
        <v>-14166.788999999999</v>
      </c>
      <c r="F23" s="20">
        <v>-27898.498999999996</v>
      </c>
      <c r="G23" s="1"/>
      <c r="H23" s="1"/>
      <c r="I23" s="1"/>
      <c r="J23" s="1"/>
      <c r="K23" s="1"/>
      <c r="L23" s="1"/>
      <c r="M23" s="1"/>
      <c r="N23" s="1"/>
    </row>
    <row r="24" spans="2:14" x14ac:dyDescent="0.25">
      <c r="B24" s="1" t="s">
        <v>177</v>
      </c>
      <c r="C24" s="20">
        <v>25343.830999999998</v>
      </c>
      <c r="D24" s="20">
        <v>23446.991000000009</v>
      </c>
      <c r="E24" s="20">
        <v>27381.694000000003</v>
      </c>
      <c r="F24" s="20">
        <v>26432.097999999998</v>
      </c>
      <c r="G24" s="1"/>
      <c r="H24" s="1"/>
      <c r="I24" s="1"/>
      <c r="J24" s="1"/>
      <c r="K24" s="1"/>
      <c r="L24" s="1"/>
      <c r="M24" s="1"/>
      <c r="N24" s="1"/>
    </row>
    <row r="25" spans="2:14" x14ac:dyDescent="0.25">
      <c r="B25" s="1" t="s">
        <v>139</v>
      </c>
      <c r="C25" s="20">
        <v>118700.29000000002</v>
      </c>
      <c r="D25" s="20">
        <v>163141.48899999997</v>
      </c>
      <c r="E25" s="20">
        <v>84190.90399999998</v>
      </c>
      <c r="F25" s="20">
        <v>155218.766</v>
      </c>
      <c r="G25" s="1"/>
      <c r="H25" s="1"/>
      <c r="I25" s="1"/>
      <c r="J25" s="1"/>
      <c r="K25" s="1"/>
      <c r="L25" s="1"/>
      <c r="M25" s="1"/>
      <c r="N25" s="1"/>
    </row>
    <row r="26" spans="2:14" x14ac:dyDescent="0.25">
      <c r="B26" s="1" t="s">
        <v>70</v>
      </c>
      <c r="C26" s="20">
        <v>-188331.05100000004</v>
      </c>
      <c r="D26" s="20">
        <v>-131056.227</v>
      </c>
      <c r="E26" s="20">
        <v>-35809.368000000002</v>
      </c>
      <c r="F26" s="20">
        <v>-102329.86100000002</v>
      </c>
      <c r="G26" s="1"/>
      <c r="H26" s="1"/>
      <c r="I26" s="1"/>
      <c r="J26" s="1"/>
      <c r="K26" s="1"/>
      <c r="L26" s="1"/>
      <c r="M26" s="1"/>
      <c r="N26" s="1"/>
    </row>
    <row r="30" spans="2:14" x14ac:dyDescent="0.25">
      <c r="B30" t="s">
        <v>178</v>
      </c>
    </row>
    <row r="31" spans="2:14" x14ac:dyDescent="0.25">
      <c r="B31" s="1" t="s">
        <v>65</v>
      </c>
      <c r="C31" s="13">
        <f>INDEX($C$3:$N$13,MATCH(B31,$B$3:$B$13,0),MATCH(Main!$E$2,'Total categories'!$C$2:$N$2,0))</f>
        <v>-1.1107513009999979</v>
      </c>
    </row>
    <row r="32" spans="2:14" x14ac:dyDescent="0.25">
      <c r="B32" s="1" t="s">
        <v>153</v>
      </c>
      <c r="C32" s="13">
        <f>INDEX($C$3:$N$13,MATCH(B32,$B$3:$B$13,0),MATCH(Main!$E$2,'Total categories'!$C$2:$N$2,0))</f>
        <v>4.6834128007342004</v>
      </c>
    </row>
    <row r="33" spans="2:3" x14ac:dyDescent="0.25">
      <c r="B33" s="1" t="s">
        <v>66</v>
      </c>
      <c r="C33" s="13">
        <f>INDEX($C$3:$N$13,MATCH(B33,$B$3:$B$13,0),MATCH(Main!$E$2,'Total categories'!$C$2:$N$2,0))</f>
        <v>7.222908393974671</v>
      </c>
    </row>
    <row r="34" spans="2:3" x14ac:dyDescent="0.25">
      <c r="B34" s="1" t="s">
        <v>67</v>
      </c>
      <c r="C34" s="13">
        <f>INDEX($C$3:$N$13,MATCH(B34,$B$3:$B$13,0),MATCH(Main!$E$2,'Total categories'!$C$2:$N$2,0))</f>
        <v>39.149824624984106</v>
      </c>
    </row>
    <row r="35" spans="2:3" x14ac:dyDescent="0.25">
      <c r="B35" s="1" t="s">
        <v>157</v>
      </c>
      <c r="C35" s="13">
        <f>INDEX($C$3:$N$13,MATCH(B35,$B$3:$B$13,0),MATCH(Main!$E$2,'Total categories'!$C$2:$N$2,0))</f>
        <v>0.57203066631893995</v>
      </c>
    </row>
    <row r="36" spans="2:3" x14ac:dyDescent="0.25">
      <c r="B36" s="1" t="s">
        <v>152</v>
      </c>
      <c r="C36" s="13">
        <f>INDEX($C$3:$N$13,MATCH(B36,$B$3:$B$13,0),MATCH(Main!$E$2,'Total categories'!$C$2:$N$2,0))</f>
        <v>7.8891538550559535</v>
      </c>
    </row>
    <row r="37" spans="2:3" x14ac:dyDescent="0.25">
      <c r="B37" s="1" t="s">
        <v>68</v>
      </c>
      <c r="C37" s="13">
        <f>INDEX($C$3:$N$13,MATCH(B37,$B$3:$B$13,0),MATCH(Main!$E$2,'Total categories'!$C$2:$N$2,0))</f>
        <v>9.9887902804595985</v>
      </c>
    </row>
    <row r="38" spans="2:3" x14ac:dyDescent="0.25">
      <c r="B38" s="36" t="s">
        <v>155</v>
      </c>
      <c r="C38" s="13">
        <f>INDEX($C$3:$N$13,MATCH(B38,$B$3:$B$13,0),MATCH(Main!$E$2,'Total categories'!$C$2:$N$2,0))</f>
        <v>0.99800239000000002</v>
      </c>
    </row>
    <row r="39" spans="2:3" x14ac:dyDescent="0.25">
      <c r="B39" s="51" t="s">
        <v>69</v>
      </c>
      <c r="C39" s="13">
        <f>INDEX($C$3:$N$13,MATCH(B39,$B$3:$B$13,0),MATCH(Main!$E$2,'Total categories'!$C$2:$N$2,0))</f>
        <v>6.5524431499999993</v>
      </c>
    </row>
    <row r="40" spans="2:3" x14ac:dyDescent="0.25">
      <c r="B40" s="1" t="s">
        <v>71</v>
      </c>
      <c r="C40" s="13">
        <f>INDEX($C$3:$N$13,MATCH(B40,$B$3:$B$13,0),MATCH(Main!$E$2,'Total categories'!$C$2:$N$2,0))</f>
        <v>2.8274294599999994</v>
      </c>
    </row>
    <row r="41" spans="2:3" x14ac:dyDescent="0.25">
      <c r="B41" s="1" t="s">
        <v>70</v>
      </c>
      <c r="C41" s="13">
        <f>INDEX($C$3:$N$13,MATCH(B41,$B$3:$B$13,0),MATCH(Main!$E$2,'Total categories'!$C$2:$N$2,0))</f>
        <v>1.1955450970670567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R29"/>
  <sheetViews>
    <sheetView zoomScale="55" zoomScaleNormal="55" workbookViewId="0">
      <selection activeCell="C19" sqref="C19:F29"/>
    </sheetView>
  </sheetViews>
  <sheetFormatPr defaultRowHeight="15" x14ac:dyDescent="0.25"/>
  <cols>
    <col min="2" max="2" width="33.140625" customWidth="1"/>
    <col min="3" max="3" width="17.5703125" customWidth="1"/>
    <col min="4" max="4" width="12.28515625" bestFit="1" customWidth="1"/>
    <col min="5" max="5" width="13.140625" bestFit="1" customWidth="1"/>
    <col min="6" max="6" width="12.28515625" bestFit="1" customWidth="1"/>
    <col min="7" max="7" width="12.5703125" bestFit="1" customWidth="1"/>
    <col min="8" max="8" width="13.140625" bestFit="1" customWidth="1"/>
    <col min="9" max="12" width="12.140625" bestFit="1" customWidth="1"/>
    <col min="13" max="13" width="13.140625" bestFit="1" customWidth="1"/>
    <col min="14" max="14" width="12.5703125" bestFit="1" customWidth="1"/>
    <col min="16" max="19" width="10.7109375" customWidth="1"/>
  </cols>
  <sheetData>
    <row r="1" spans="2:14" x14ac:dyDescent="0.25">
      <c r="C1" s="40">
        <f>EOMONTH(C2,0)</f>
        <v>43220</v>
      </c>
      <c r="D1" s="40">
        <f t="shared" ref="D1:N1" si="0">EOMONTH(D2,0)</f>
        <v>43251</v>
      </c>
      <c r="E1" s="40">
        <f t="shared" si="0"/>
        <v>43281</v>
      </c>
      <c r="F1" s="40">
        <f t="shared" si="0"/>
        <v>43312</v>
      </c>
      <c r="G1" s="40">
        <f t="shared" si="0"/>
        <v>43343</v>
      </c>
      <c r="H1" s="40">
        <f t="shared" si="0"/>
        <v>43373</v>
      </c>
      <c r="I1" s="40">
        <f t="shared" si="0"/>
        <v>43404</v>
      </c>
      <c r="J1" s="40">
        <f t="shared" si="0"/>
        <v>43434</v>
      </c>
      <c r="K1" s="40">
        <f t="shared" si="0"/>
        <v>43465</v>
      </c>
      <c r="L1" s="40">
        <f t="shared" si="0"/>
        <v>43496</v>
      </c>
      <c r="M1" s="40">
        <f t="shared" si="0"/>
        <v>43524</v>
      </c>
      <c r="N1" s="40">
        <f t="shared" si="0"/>
        <v>43555</v>
      </c>
    </row>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72</v>
      </c>
      <c r="C3" s="45">
        <v>-5.6785957729999996</v>
      </c>
      <c r="D3" s="45">
        <v>-6.7129372250000001</v>
      </c>
      <c r="E3" s="45">
        <v>-2.7477750240000005</v>
      </c>
      <c r="F3" s="45">
        <v>-1.0514679629999979</v>
      </c>
      <c r="G3" s="45"/>
      <c r="H3" s="45"/>
      <c r="I3" s="45"/>
      <c r="J3" s="45"/>
      <c r="K3" s="45"/>
      <c r="L3" s="45"/>
      <c r="M3" s="45"/>
      <c r="N3" s="45"/>
    </row>
    <row r="4" spans="2:14" x14ac:dyDescent="0.25">
      <c r="B4" s="36" t="s">
        <v>161</v>
      </c>
      <c r="C4" s="45">
        <v>2.5151462703844705</v>
      </c>
      <c r="D4" s="45">
        <v>2.1671162350851598</v>
      </c>
      <c r="E4" s="45">
        <v>0.84352933152058007</v>
      </c>
      <c r="F4" s="45">
        <v>1.9906922305516099</v>
      </c>
      <c r="G4" s="45"/>
      <c r="H4" s="45"/>
      <c r="I4" s="45"/>
      <c r="J4" s="45"/>
      <c r="K4" s="45"/>
      <c r="L4" s="45"/>
      <c r="M4" s="45"/>
      <c r="N4" s="45"/>
    </row>
    <row r="5" spans="2:14" x14ac:dyDescent="0.25">
      <c r="B5" s="36" t="s">
        <v>80</v>
      </c>
      <c r="C5" s="45">
        <v>7.5542247806790003E-2</v>
      </c>
      <c r="D5" s="45">
        <v>4.1343767424000005E-2</v>
      </c>
      <c r="E5" s="45">
        <v>3.3740635283049991E-2</v>
      </c>
      <c r="F5" s="45">
        <v>0.12881977397467001</v>
      </c>
      <c r="G5" s="45"/>
      <c r="H5" s="45"/>
      <c r="I5" s="45"/>
      <c r="J5" s="45"/>
      <c r="K5" s="45"/>
      <c r="L5" s="45"/>
      <c r="M5" s="45"/>
      <c r="N5" s="45"/>
    </row>
    <row r="6" spans="2:14" x14ac:dyDescent="0.25">
      <c r="B6" s="36" t="s">
        <v>30</v>
      </c>
      <c r="C6" s="45">
        <v>1.5418544912971104</v>
      </c>
      <c r="D6" s="45">
        <v>1.9115607008938198</v>
      </c>
      <c r="E6" s="45">
        <v>2.2672596151643902</v>
      </c>
      <c r="F6" s="45">
        <v>2.4010604574041801</v>
      </c>
      <c r="G6" s="45"/>
      <c r="H6" s="45"/>
      <c r="I6" s="45"/>
      <c r="J6" s="45"/>
      <c r="K6" s="45"/>
      <c r="L6" s="45"/>
      <c r="M6" s="45"/>
      <c r="N6" s="45"/>
    </row>
    <row r="7" spans="2:14" x14ac:dyDescent="0.25">
      <c r="B7" s="36" t="s">
        <v>31</v>
      </c>
      <c r="C7" s="45">
        <v>5.4836200860892985</v>
      </c>
      <c r="D7" s="45">
        <v>10.703076720636238</v>
      </c>
      <c r="E7" s="45">
        <v>19.718925942600197</v>
      </c>
      <c r="F7" s="45">
        <v>22.079381621213891</v>
      </c>
      <c r="G7" s="45"/>
      <c r="H7" s="45"/>
      <c r="I7" s="45"/>
      <c r="J7" s="45"/>
      <c r="K7" s="45"/>
      <c r="L7" s="45"/>
      <c r="M7" s="45"/>
      <c r="N7" s="45"/>
    </row>
    <row r="8" spans="2:14" x14ac:dyDescent="0.25">
      <c r="B8" s="36" t="s">
        <v>73</v>
      </c>
      <c r="C8" s="45">
        <v>13.20130082284664</v>
      </c>
      <c r="D8" s="45">
        <v>1.3786020702535</v>
      </c>
      <c r="E8" s="45">
        <v>7.21859901546489</v>
      </c>
      <c r="F8" s="45">
        <v>0.82944362566837992</v>
      </c>
      <c r="G8" s="45"/>
      <c r="H8" s="45"/>
      <c r="I8" s="45"/>
      <c r="J8" s="45"/>
      <c r="K8" s="45"/>
      <c r="L8" s="45"/>
      <c r="M8" s="45"/>
      <c r="N8" s="45"/>
    </row>
    <row r="9" spans="2:14" x14ac:dyDescent="0.25">
      <c r="B9" s="36" t="s">
        <v>32</v>
      </c>
      <c r="C9" s="45">
        <v>8.0221295409930005E-2</v>
      </c>
      <c r="D9" s="45">
        <v>1.5138290816917899</v>
      </c>
      <c r="E9" s="45">
        <v>4.7689019311071004</v>
      </c>
      <c r="F9" s="45">
        <v>0.23350179111698999</v>
      </c>
      <c r="G9" s="45"/>
      <c r="H9" s="45"/>
      <c r="I9" s="45"/>
      <c r="J9" s="45"/>
      <c r="K9" s="45"/>
      <c r="L9" s="45"/>
      <c r="M9" s="45"/>
      <c r="N9" s="45"/>
    </row>
    <row r="10" spans="2:14" x14ac:dyDescent="0.25">
      <c r="B10" s="36" t="s">
        <v>116</v>
      </c>
      <c r="C10" s="45">
        <v>0.22926964812080999</v>
      </c>
      <c r="D10" s="45">
        <v>8.3770135558110012E-2</v>
      </c>
      <c r="E10" s="45">
        <v>7.4540071759729987E-2</v>
      </c>
      <c r="F10" s="45">
        <v>1.6393653292760001E-2</v>
      </c>
      <c r="G10" s="45"/>
      <c r="H10" s="45"/>
      <c r="I10" s="45"/>
      <c r="J10" s="45"/>
      <c r="K10" s="45"/>
      <c r="L10" s="45"/>
      <c r="M10" s="45"/>
      <c r="N10" s="45"/>
    </row>
    <row r="11" spans="2:14" x14ac:dyDescent="0.25">
      <c r="B11" s="36" t="s">
        <v>162</v>
      </c>
      <c r="C11" s="45">
        <v>1.2439064946892198</v>
      </c>
      <c r="D11" s="45">
        <v>1.1411545099957201</v>
      </c>
      <c r="E11" s="45">
        <v>1.0350830117779699</v>
      </c>
      <c r="F11" s="45">
        <v>1.10678361505595</v>
      </c>
      <c r="G11" s="45"/>
      <c r="H11" s="45"/>
      <c r="I11" s="45"/>
      <c r="J11" s="45"/>
      <c r="K11" s="45"/>
      <c r="L11" s="45"/>
      <c r="M11" s="45"/>
      <c r="N11" s="45"/>
    </row>
    <row r="12" spans="2:14" x14ac:dyDescent="0.25">
      <c r="B12" s="36" t="s">
        <v>28</v>
      </c>
      <c r="C12" s="45">
        <v>0.93277578673537997</v>
      </c>
      <c r="D12" s="45">
        <v>1.3639906408508395</v>
      </c>
      <c r="E12" s="45">
        <v>1.0084221412504</v>
      </c>
      <c r="F12" s="45">
        <v>1.5431241204595996</v>
      </c>
      <c r="G12" s="45"/>
      <c r="H12" s="45"/>
      <c r="I12" s="45"/>
      <c r="J12" s="45"/>
      <c r="K12" s="45"/>
      <c r="L12" s="45"/>
      <c r="M12" s="45"/>
      <c r="N12" s="45"/>
    </row>
    <row r="13" spans="2:14" x14ac:dyDescent="0.25">
      <c r="B13" s="1" t="s">
        <v>33</v>
      </c>
      <c r="C13" s="45">
        <v>1.2149987460538103</v>
      </c>
      <c r="D13" s="45">
        <v>1.1487399109324099</v>
      </c>
      <c r="E13" s="45">
        <v>1.5910037236083103</v>
      </c>
      <c r="F13" s="45">
        <v>1.5077516180486001</v>
      </c>
      <c r="G13" s="45"/>
      <c r="H13" s="45"/>
      <c r="I13" s="45"/>
      <c r="J13" s="45"/>
      <c r="K13" s="45"/>
      <c r="L13" s="45"/>
      <c r="M13" s="45"/>
      <c r="N13" s="45"/>
    </row>
    <row r="16" spans="2:14" x14ac:dyDescent="0.25">
      <c r="C16" s="13"/>
    </row>
    <row r="18" spans="2:18" x14ac:dyDescent="0.25">
      <c r="B18" s="2" t="s">
        <v>138</v>
      </c>
      <c r="C18" s="3">
        <v>43220</v>
      </c>
      <c r="D18" s="3">
        <v>43251</v>
      </c>
      <c r="E18" s="3">
        <v>43281</v>
      </c>
      <c r="F18" s="3">
        <v>43312</v>
      </c>
      <c r="G18" s="3">
        <v>43343</v>
      </c>
      <c r="H18" s="3">
        <v>43373</v>
      </c>
      <c r="I18" s="3">
        <v>43404</v>
      </c>
      <c r="J18" s="3">
        <v>43434</v>
      </c>
      <c r="K18" s="3">
        <v>43465</v>
      </c>
      <c r="L18" s="3">
        <v>43496</v>
      </c>
      <c r="M18" s="3">
        <v>43524</v>
      </c>
      <c r="N18" s="3">
        <v>43555</v>
      </c>
    </row>
    <row r="19" spans="2:18" x14ac:dyDescent="0.25">
      <c r="B19" s="1" t="s">
        <v>72</v>
      </c>
      <c r="C19" s="20">
        <v>-234870.38700000002</v>
      </c>
      <c r="D19" s="20">
        <v>-214304.06299999999</v>
      </c>
      <c r="E19" s="20">
        <v>-116048.56600000001</v>
      </c>
      <c r="F19" s="20">
        <v>-94894.685999999987</v>
      </c>
      <c r="G19" s="20"/>
      <c r="H19" s="20"/>
      <c r="I19" s="20"/>
      <c r="J19" s="20"/>
      <c r="K19" s="20"/>
      <c r="L19" s="20"/>
      <c r="M19" s="20"/>
      <c r="N19" s="20"/>
      <c r="P19" s="31"/>
      <c r="Q19" s="32"/>
      <c r="R19" s="32"/>
    </row>
    <row r="20" spans="2:18" x14ac:dyDescent="0.25">
      <c r="B20" s="36" t="s">
        <v>161</v>
      </c>
      <c r="C20" s="20">
        <v>108098.43799999999</v>
      </c>
      <c r="D20" s="20">
        <v>89675.133000000002</v>
      </c>
      <c r="E20" s="20">
        <v>48441.554999999993</v>
      </c>
      <c r="F20" s="20">
        <v>90556.491999999984</v>
      </c>
      <c r="G20" s="20"/>
      <c r="H20" s="20"/>
      <c r="I20" s="20"/>
      <c r="J20" s="20"/>
      <c r="K20" s="20"/>
      <c r="L20" s="20"/>
      <c r="M20" s="20"/>
      <c r="N20" s="20"/>
      <c r="P20" s="31"/>
      <c r="Q20" s="32"/>
      <c r="R20" s="32"/>
    </row>
    <row r="21" spans="2:18" x14ac:dyDescent="0.25">
      <c r="B21" s="36" t="s">
        <v>80</v>
      </c>
      <c r="C21" s="20">
        <v>1523.3530000000001</v>
      </c>
      <c r="D21" s="20">
        <v>802.3599999999999</v>
      </c>
      <c r="E21" s="20">
        <v>856.43999999999994</v>
      </c>
      <c r="F21" s="20">
        <v>1569.425</v>
      </c>
      <c r="G21" s="20"/>
      <c r="H21" s="20"/>
      <c r="I21" s="20"/>
      <c r="J21" s="20"/>
      <c r="K21" s="20"/>
      <c r="L21" s="20"/>
      <c r="M21" s="20"/>
      <c r="N21" s="20"/>
      <c r="P21" s="31"/>
      <c r="Q21" s="32"/>
      <c r="R21" s="32"/>
    </row>
    <row r="22" spans="2:18" x14ac:dyDescent="0.25">
      <c r="B22" s="36" t="s">
        <v>30</v>
      </c>
      <c r="C22" s="20">
        <v>189509.33599999995</v>
      </c>
      <c r="D22" s="20">
        <v>228718.93099999995</v>
      </c>
      <c r="E22" s="20">
        <v>357295.06899999996</v>
      </c>
      <c r="F22" s="20">
        <v>372715.31700000004</v>
      </c>
      <c r="G22" s="20"/>
      <c r="H22" s="20"/>
      <c r="I22" s="20"/>
      <c r="J22" s="20"/>
      <c r="K22" s="20"/>
      <c r="L22" s="20"/>
      <c r="M22" s="20"/>
      <c r="N22" s="20"/>
      <c r="P22" s="31"/>
      <c r="Q22" s="32"/>
      <c r="R22" s="32"/>
    </row>
    <row r="23" spans="2:18" x14ac:dyDescent="0.25">
      <c r="B23" s="36" t="s">
        <v>31</v>
      </c>
      <c r="C23" s="20">
        <v>239416.11900000004</v>
      </c>
      <c r="D23" s="20">
        <v>467633.48099999997</v>
      </c>
      <c r="E23" s="20">
        <v>722269.62199999986</v>
      </c>
      <c r="F23" s="20">
        <v>659999.26399999997</v>
      </c>
      <c r="G23" s="20"/>
      <c r="H23" s="20"/>
      <c r="I23" s="20"/>
      <c r="J23" s="20"/>
      <c r="K23" s="20"/>
      <c r="L23" s="20"/>
      <c r="M23" s="20"/>
      <c r="N23" s="20"/>
      <c r="P23" s="31"/>
      <c r="Q23" s="32"/>
      <c r="R23" s="32"/>
    </row>
    <row r="24" spans="2:18" x14ac:dyDescent="0.25">
      <c r="B24" s="36" t="s">
        <v>73</v>
      </c>
      <c r="C24" s="20">
        <v>166661.80100000001</v>
      </c>
      <c r="D24" s="20">
        <v>22779.785</v>
      </c>
      <c r="E24" s="20">
        <v>73651.156999999992</v>
      </c>
      <c r="F24" s="20">
        <v>20934.861000000001</v>
      </c>
      <c r="G24" s="20"/>
      <c r="H24" s="20"/>
      <c r="I24" s="20"/>
      <c r="J24" s="20"/>
      <c r="K24" s="20"/>
      <c r="L24" s="20"/>
      <c r="M24" s="20"/>
      <c r="N24" s="20"/>
      <c r="P24" s="31"/>
      <c r="Q24" s="32"/>
      <c r="R24" s="32"/>
    </row>
    <row r="25" spans="2:18" x14ac:dyDescent="0.25">
      <c r="B25" s="36" t="s">
        <v>32</v>
      </c>
      <c r="C25" s="20">
        <v>3005.42</v>
      </c>
      <c r="D25" s="20">
        <v>39299.046999999999</v>
      </c>
      <c r="E25" s="20">
        <v>80675.399000000005</v>
      </c>
      <c r="F25" s="20">
        <v>4154.3240000000005</v>
      </c>
      <c r="G25" s="20"/>
      <c r="H25" s="20"/>
      <c r="I25" s="20"/>
      <c r="J25" s="20"/>
      <c r="K25" s="20"/>
      <c r="L25" s="20"/>
      <c r="M25" s="20"/>
      <c r="N25" s="20"/>
      <c r="P25" s="31"/>
      <c r="Q25" s="32"/>
      <c r="R25" s="32"/>
    </row>
    <row r="26" spans="2:18" x14ac:dyDescent="0.25">
      <c r="B26" s="36" t="s">
        <v>116</v>
      </c>
      <c r="C26" s="20">
        <v>-7746.0359999999982</v>
      </c>
      <c r="D26" s="20">
        <v>-2620.02</v>
      </c>
      <c r="E26" s="20">
        <v>-1634.1059999999998</v>
      </c>
      <c r="F26" s="20">
        <v>-807.94100000000003</v>
      </c>
      <c r="G26" s="20"/>
      <c r="H26" s="20"/>
      <c r="I26" s="20"/>
      <c r="J26" s="20"/>
      <c r="K26" s="20"/>
      <c r="L26" s="20"/>
      <c r="M26" s="20"/>
      <c r="N26" s="20"/>
      <c r="P26" s="31"/>
      <c r="Q26" s="32"/>
      <c r="R26" s="32"/>
    </row>
    <row r="27" spans="2:18" x14ac:dyDescent="0.25">
      <c r="B27" s="36" t="s">
        <v>162</v>
      </c>
      <c r="C27" s="20">
        <v>25343.830999999998</v>
      </c>
      <c r="D27" s="20">
        <v>23446.991000000009</v>
      </c>
      <c r="E27" s="20">
        <v>27381.694000000003</v>
      </c>
      <c r="F27" s="20">
        <v>26432.097999999998</v>
      </c>
      <c r="G27" s="20"/>
      <c r="H27" s="20"/>
      <c r="I27" s="20"/>
      <c r="J27" s="20"/>
      <c r="K27" s="20"/>
      <c r="L27" s="20"/>
      <c r="M27" s="20"/>
      <c r="N27" s="20"/>
      <c r="P27" s="31"/>
      <c r="Q27" s="32"/>
      <c r="R27" s="32"/>
    </row>
    <row r="28" spans="2:18" x14ac:dyDescent="0.25">
      <c r="B28" s="36" t="s">
        <v>28</v>
      </c>
      <c r="C28" s="20">
        <v>118700.29000000002</v>
      </c>
      <c r="D28" s="20">
        <v>163141.48899999997</v>
      </c>
      <c r="E28" s="20">
        <v>84190.90399999998</v>
      </c>
      <c r="F28" s="20">
        <v>155218.766</v>
      </c>
      <c r="G28" s="20"/>
      <c r="H28" s="20"/>
      <c r="I28" s="20"/>
      <c r="J28" s="20"/>
      <c r="K28" s="20"/>
      <c r="L28" s="20"/>
      <c r="M28" s="20"/>
      <c r="N28" s="20"/>
      <c r="P28" s="31"/>
      <c r="Q28" s="32"/>
      <c r="R28" s="32"/>
    </row>
    <row r="29" spans="2:18" x14ac:dyDescent="0.25">
      <c r="B29" s="1" t="s">
        <v>33</v>
      </c>
      <c r="C29" s="20">
        <v>-188331.05099999998</v>
      </c>
      <c r="D29" s="20">
        <v>-130116.75200000001</v>
      </c>
      <c r="E29" s="20">
        <v>-34385.275999999998</v>
      </c>
      <c r="F29" s="20">
        <v>-101358.372</v>
      </c>
      <c r="G29" s="20"/>
      <c r="H29" s="20"/>
      <c r="I29" s="20"/>
      <c r="J29" s="20"/>
      <c r="K29" s="20"/>
      <c r="L29" s="20"/>
      <c r="M29" s="20"/>
      <c r="N29" s="2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2"/>
  </sheetPr>
  <dimension ref="B2:N42"/>
  <sheetViews>
    <sheetView zoomScale="85" zoomScaleNormal="85" workbookViewId="0">
      <selection activeCell="E10" sqref="E10"/>
    </sheetView>
  </sheetViews>
  <sheetFormatPr defaultRowHeight="15" x14ac:dyDescent="0.25"/>
  <cols>
    <col min="2" max="2" width="33" customWidth="1"/>
    <col min="3" max="3" width="8" bestFit="1" customWidth="1"/>
    <col min="4" max="4" width="8.28515625" bestFit="1" customWidth="1"/>
    <col min="5" max="5" width="6.5703125" bestFit="1" customWidth="1"/>
    <col min="6" max="6" width="5.85546875" bestFit="1" customWidth="1"/>
    <col min="7" max="8" width="6.85546875" bestFit="1" customWidth="1"/>
    <col min="9" max="9" width="6.5703125" bestFit="1" customWidth="1"/>
    <col min="10" max="10" width="6.7109375" bestFit="1" customWidth="1"/>
    <col min="11" max="11" width="6.85546875" bestFit="1" customWidth="1"/>
    <col min="12" max="12" width="6.5703125" bestFit="1" customWidth="1"/>
    <col min="13" max="13" width="6.7109375" bestFit="1" customWidth="1"/>
    <col min="14" max="14" width="6.5703125" bestFit="1" customWidth="1"/>
    <col min="17" max="17" width="24.5703125" bestFit="1" customWidth="1"/>
  </cols>
  <sheetData>
    <row r="2" spans="2:14"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2:14" x14ac:dyDescent="0.25">
      <c r="B3" s="4" t="s">
        <v>7</v>
      </c>
      <c r="C3" s="45">
        <v>10.06425198999959</v>
      </c>
      <c r="D3" s="45">
        <v>10.814195499999821</v>
      </c>
      <c r="E3" s="45">
        <v>10.421182399189757</v>
      </c>
      <c r="F3" s="45">
        <v>8.4456661599999983</v>
      </c>
      <c r="G3" s="45"/>
      <c r="H3" s="45"/>
      <c r="I3" s="45"/>
      <c r="J3" s="45"/>
      <c r="K3" s="45"/>
      <c r="L3" s="45"/>
      <c r="M3" s="45"/>
      <c r="N3" s="45"/>
    </row>
    <row r="4" spans="2:14" x14ac:dyDescent="0.25">
      <c r="B4" s="4" t="s">
        <v>8</v>
      </c>
      <c r="C4" s="45">
        <v>5.3843252100000001</v>
      </c>
      <c r="D4" s="45">
        <v>5.4367516499999988</v>
      </c>
      <c r="E4" s="45">
        <v>5.2139741590000011</v>
      </c>
      <c r="F4" s="45">
        <v>6.7823702400000023</v>
      </c>
      <c r="G4" s="45"/>
      <c r="H4" s="45"/>
      <c r="I4" s="45"/>
      <c r="J4" s="45"/>
      <c r="K4" s="45"/>
      <c r="L4" s="45"/>
      <c r="M4" s="45"/>
      <c r="N4" s="45"/>
    </row>
    <row r="5" spans="2:14" x14ac:dyDescent="0.25">
      <c r="B5" s="4" t="s">
        <v>9</v>
      </c>
      <c r="C5" s="45">
        <v>5.7717608799999987</v>
      </c>
      <c r="D5" s="45">
        <v>6.7625469100000002</v>
      </c>
      <c r="E5" s="45">
        <v>6.4696123500000002</v>
      </c>
      <c r="F5" s="45">
        <v>7.0940886200000008</v>
      </c>
      <c r="G5" s="45"/>
      <c r="H5" s="45"/>
      <c r="I5" s="45"/>
      <c r="J5" s="45"/>
      <c r="K5" s="45"/>
      <c r="L5" s="45"/>
      <c r="M5" s="45"/>
      <c r="N5" s="45"/>
    </row>
    <row r="6" spans="2:14" x14ac:dyDescent="0.25">
      <c r="B6" s="4" t="s">
        <v>10</v>
      </c>
      <c r="C6" s="45">
        <v>0.71916078000000017</v>
      </c>
      <c r="D6" s="45">
        <v>0.8414972799999999</v>
      </c>
      <c r="E6" s="45">
        <v>0.75124215999999999</v>
      </c>
      <c r="F6" s="45">
        <v>0.99800239000000002</v>
      </c>
      <c r="G6" s="45"/>
      <c r="H6" s="45"/>
      <c r="I6" s="45"/>
      <c r="J6" s="45"/>
      <c r="K6" s="45"/>
      <c r="L6" s="45"/>
      <c r="M6" s="45"/>
      <c r="N6" s="45"/>
    </row>
    <row r="7" spans="2:14" x14ac:dyDescent="0.25">
      <c r="B7" s="58" t="s">
        <v>11</v>
      </c>
      <c r="C7" s="45">
        <v>3.3660501699999998</v>
      </c>
      <c r="D7" s="45">
        <v>3.6704132239652592</v>
      </c>
      <c r="E7" s="45">
        <v>3.2253605499999995</v>
      </c>
      <c r="F7" s="45">
        <v>2.8274294599999994</v>
      </c>
      <c r="G7" s="45"/>
      <c r="H7" s="45"/>
      <c r="I7" s="45"/>
      <c r="J7" s="45"/>
      <c r="K7" s="45"/>
      <c r="L7" s="45"/>
      <c r="M7" s="45"/>
      <c r="N7" s="45"/>
    </row>
    <row r="8" spans="2:14" x14ac:dyDescent="0.25">
      <c r="B8" s="58" t="s">
        <v>12</v>
      </c>
      <c r="C8" s="45">
        <v>6.3138506403902044</v>
      </c>
      <c r="D8" s="45">
        <v>7.0256712320249992</v>
      </c>
      <c r="E8" s="45">
        <v>7.3253937599999981</v>
      </c>
      <c r="F8" s="45">
        <v>6.5524431499999993</v>
      </c>
      <c r="G8" s="45"/>
      <c r="H8" s="45"/>
      <c r="I8" s="45"/>
      <c r="J8" s="45"/>
      <c r="K8" s="45"/>
      <c r="L8" s="45"/>
      <c r="M8" s="45"/>
      <c r="N8" s="45"/>
    </row>
    <row r="9" spans="2:14" x14ac:dyDescent="0.25">
      <c r="B9" s="58" t="s">
        <v>13</v>
      </c>
      <c r="C9" s="45">
        <v>2.7400137846400008</v>
      </c>
      <c r="D9" s="45">
        <v>0.63853029412799978</v>
      </c>
      <c r="E9" s="45">
        <v>3.5447260446399995</v>
      </c>
      <c r="F9" s="45">
        <v>0.19321358372800002</v>
      </c>
      <c r="G9" s="45"/>
      <c r="H9" s="45"/>
      <c r="I9" s="45"/>
      <c r="J9" s="45"/>
      <c r="K9" s="45"/>
      <c r="L9" s="45"/>
      <c r="M9" s="45"/>
      <c r="N9" s="45"/>
    </row>
    <row r="10" spans="2:14" x14ac:dyDescent="0.25">
      <c r="B10" s="58" t="s">
        <v>14</v>
      </c>
      <c r="C10" s="45">
        <v>0.79709770691244231</v>
      </c>
      <c r="D10" s="45">
        <v>0.71385446570400912</v>
      </c>
      <c r="E10" s="45">
        <v>0.7192806959206951</v>
      </c>
      <c r="F10" s="45">
        <v>0.77064764386643247</v>
      </c>
      <c r="G10" s="45"/>
      <c r="H10" s="45"/>
      <c r="I10" s="45"/>
      <c r="J10" s="45"/>
      <c r="K10" s="45"/>
      <c r="L10" s="45"/>
      <c r="M10" s="45"/>
      <c r="N10" s="45"/>
    </row>
    <row r="11" spans="2:14" x14ac:dyDescent="0.25">
      <c r="B11" s="4" t="s">
        <v>15</v>
      </c>
      <c r="C11" s="45">
        <v>2.2512000000000001E-4</v>
      </c>
      <c r="D11" s="45">
        <v>0</v>
      </c>
      <c r="E11" s="45">
        <v>0</v>
      </c>
      <c r="F11" s="45">
        <v>0</v>
      </c>
      <c r="G11" s="45"/>
      <c r="H11" s="45"/>
      <c r="I11" s="45"/>
      <c r="J11" s="45"/>
      <c r="K11" s="45"/>
      <c r="L11" s="45"/>
      <c r="M11" s="45"/>
      <c r="N11" s="45"/>
    </row>
    <row r="12" spans="2:14" x14ac:dyDescent="0.25">
      <c r="B12" s="4" t="s">
        <v>16</v>
      </c>
      <c r="C12" s="45">
        <v>0.14716199999999999</v>
      </c>
      <c r="D12" s="45">
        <v>0</v>
      </c>
      <c r="E12" s="45">
        <v>0</v>
      </c>
      <c r="F12" s="45">
        <v>0</v>
      </c>
      <c r="G12" s="45"/>
      <c r="H12" s="45"/>
      <c r="I12" s="45"/>
      <c r="J12" s="45"/>
      <c r="K12" s="45"/>
      <c r="L12" s="45"/>
      <c r="M12" s="45"/>
      <c r="N12" s="45"/>
    </row>
    <row r="13" spans="2:14" x14ac:dyDescent="0.25">
      <c r="C13" s="31"/>
      <c r="D13" s="31"/>
      <c r="E13" s="31"/>
      <c r="F13" s="31"/>
      <c r="G13" s="31"/>
      <c r="H13" s="31"/>
      <c r="I13" s="31"/>
      <c r="J13" s="31"/>
      <c r="K13" s="31"/>
      <c r="L13" s="31"/>
      <c r="M13" s="31"/>
      <c r="N13" s="31"/>
    </row>
    <row r="14" spans="2:14" x14ac:dyDescent="0.25">
      <c r="C14" s="31"/>
      <c r="D14" s="31"/>
      <c r="E14" s="31"/>
      <c r="F14" s="31"/>
      <c r="G14" s="31"/>
      <c r="H14" s="31"/>
      <c r="I14" s="31"/>
      <c r="J14" s="31"/>
      <c r="K14" s="31"/>
      <c r="L14" s="31"/>
      <c r="M14" s="31"/>
      <c r="N14" s="31"/>
    </row>
    <row r="15" spans="2:14" x14ac:dyDescent="0.25">
      <c r="B15" s="2" t="s">
        <v>6</v>
      </c>
      <c r="C15" s="3">
        <v>43191</v>
      </c>
      <c r="D15" s="3">
        <v>43221</v>
      </c>
      <c r="E15" s="3">
        <v>43252</v>
      </c>
      <c r="F15" s="3">
        <v>43282</v>
      </c>
      <c r="G15" s="3">
        <v>43313</v>
      </c>
      <c r="H15" s="3">
        <v>43344</v>
      </c>
      <c r="I15" s="3">
        <v>43374</v>
      </c>
      <c r="J15" s="3">
        <v>43405</v>
      </c>
      <c r="K15" s="3">
        <v>43435</v>
      </c>
      <c r="L15" s="3">
        <v>43466</v>
      </c>
      <c r="M15" s="3">
        <v>43497</v>
      </c>
      <c r="N15" s="3">
        <v>43525</v>
      </c>
    </row>
    <row r="16" spans="2:14" x14ac:dyDescent="0.25">
      <c r="B16" s="1" t="s">
        <v>17</v>
      </c>
      <c r="C16" s="45">
        <v>7.2446188500000002</v>
      </c>
      <c r="D16" s="45">
        <v>8.2810106999999995</v>
      </c>
      <c r="E16" s="45">
        <v>8.0767327400000006</v>
      </c>
      <c r="F16" s="45">
        <v>7.8867142799999996</v>
      </c>
      <c r="G16" s="45"/>
      <c r="H16" s="45"/>
      <c r="I16" s="45"/>
      <c r="J16" s="45"/>
      <c r="K16" s="45"/>
      <c r="L16" s="45"/>
      <c r="M16" s="45"/>
      <c r="N16" s="45"/>
    </row>
    <row r="17" spans="2:14" x14ac:dyDescent="0.25">
      <c r="B17" s="1" t="s">
        <v>18</v>
      </c>
      <c r="C17" s="45">
        <v>13.468501411942231</v>
      </c>
      <c r="D17" s="45">
        <v>11.719697305822093</v>
      </c>
      <c r="E17" s="45">
        <v>14.210129809750452</v>
      </c>
      <c r="F17" s="45">
        <v>12.61815275759443</v>
      </c>
      <c r="G17" s="45"/>
      <c r="H17" s="45"/>
      <c r="I17" s="45"/>
      <c r="J17" s="45"/>
      <c r="K17" s="45"/>
      <c r="L17" s="45"/>
      <c r="M17" s="45"/>
      <c r="N17" s="45"/>
    </row>
    <row r="18" spans="2:14" x14ac:dyDescent="0.25">
      <c r="B18" s="1" t="s">
        <v>20</v>
      </c>
      <c r="C18" s="45">
        <v>14.443390900000001</v>
      </c>
      <c r="D18" s="45">
        <v>15.751956000000005</v>
      </c>
      <c r="E18" s="45">
        <v>15.080492808999995</v>
      </c>
      <c r="F18" s="45">
        <v>13.024871880000001</v>
      </c>
      <c r="G18" s="45"/>
      <c r="H18" s="45"/>
      <c r="I18" s="45"/>
      <c r="J18" s="45"/>
      <c r="K18" s="45"/>
      <c r="L18" s="45"/>
      <c r="M18" s="45"/>
      <c r="N18" s="45"/>
    </row>
    <row r="19" spans="2:14" x14ac:dyDescent="0.25">
      <c r="B19" s="1" t="s">
        <v>19</v>
      </c>
      <c r="C19" s="45">
        <v>0.14738711999999998</v>
      </c>
      <c r="D19" s="45">
        <v>0</v>
      </c>
      <c r="E19" s="45">
        <v>0</v>
      </c>
      <c r="F19" s="45">
        <v>0</v>
      </c>
      <c r="G19" s="45"/>
      <c r="H19" s="45"/>
      <c r="I19" s="45"/>
      <c r="J19" s="45"/>
      <c r="K19" s="45"/>
      <c r="L19" s="45"/>
      <c r="M19" s="45"/>
      <c r="N19" s="45"/>
    </row>
    <row r="25" spans="2:14" x14ac:dyDescent="0.25"/>
    <row r="41" spans="2:2" x14ac:dyDescent="0.25">
      <c r="B41" s="50" t="s">
        <v>171</v>
      </c>
    </row>
    <row r="42" spans="2:2" x14ac:dyDescent="0.25">
      <c r="B42" t="str">
        <f>"Ancillary Services Cost - "&amp;TEXT(Main!E1,"mmm yyyy")</f>
        <v>Ancillary Services Cost - Jul 2018</v>
      </c>
    </row>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66CC"/>
  </sheetPr>
  <dimension ref="B2:P38"/>
  <sheetViews>
    <sheetView zoomScaleNormal="100" workbookViewId="0">
      <selection activeCell="E34" sqref="E34"/>
    </sheetView>
  </sheetViews>
  <sheetFormatPr defaultRowHeight="15" x14ac:dyDescent="0.25"/>
  <cols>
    <col min="2" max="2" width="35.42578125" bestFit="1" customWidth="1"/>
    <col min="3" max="3" width="9.85546875" bestFit="1" customWidth="1"/>
    <col min="4" max="4" width="9.28515625" bestFit="1" customWidth="1"/>
    <col min="6" max="6" width="10" bestFit="1" customWidth="1"/>
    <col min="16" max="16" width="11.5703125" bestFit="1" customWidth="1"/>
  </cols>
  <sheetData>
    <row r="2" spans="2:16" x14ac:dyDescent="0.25">
      <c r="B2" s="2" t="s">
        <v>129</v>
      </c>
      <c r="C2" s="3">
        <v>43191</v>
      </c>
      <c r="D2" s="3">
        <v>43221</v>
      </c>
      <c r="E2" s="3">
        <v>43252</v>
      </c>
      <c r="F2" s="3">
        <v>43282</v>
      </c>
      <c r="G2" s="3">
        <v>43313</v>
      </c>
      <c r="H2" s="3">
        <v>43344</v>
      </c>
      <c r="I2" s="3">
        <v>43374</v>
      </c>
      <c r="J2" s="3">
        <v>43405</v>
      </c>
      <c r="K2" s="3">
        <v>43435</v>
      </c>
      <c r="L2" s="3">
        <v>43466</v>
      </c>
      <c r="M2" s="3">
        <v>43497</v>
      </c>
      <c r="N2" s="3">
        <v>43525</v>
      </c>
      <c r="P2" t="s">
        <v>178</v>
      </c>
    </row>
    <row r="3" spans="2:16" x14ac:dyDescent="0.25">
      <c r="B3" s="4" t="s">
        <v>131</v>
      </c>
      <c r="C3" s="59">
        <v>22190</v>
      </c>
      <c r="D3" s="60">
        <v>73582.5</v>
      </c>
      <c r="E3" s="60">
        <v>139079.5</v>
      </c>
      <c r="F3" s="60">
        <v>119046.5</v>
      </c>
      <c r="G3" s="60"/>
      <c r="H3" s="60"/>
      <c r="I3" s="60"/>
      <c r="J3" s="60"/>
      <c r="K3" s="60"/>
      <c r="L3" s="60"/>
      <c r="M3" s="60"/>
      <c r="N3" s="60"/>
      <c r="P3" s="55">
        <f>HLOOKUP(Main!E1,Trades!$C$2:$N$5,4,FALSE)</f>
        <v>428543.5</v>
      </c>
    </row>
    <row r="4" spans="2:16" x14ac:dyDescent="0.25">
      <c r="B4" s="4" t="s">
        <v>132</v>
      </c>
      <c r="C4" s="59">
        <v>116182</v>
      </c>
      <c r="D4" s="60">
        <v>281479.5</v>
      </c>
      <c r="E4" s="60">
        <v>231333.4</v>
      </c>
      <c r="F4" s="60">
        <v>309497</v>
      </c>
      <c r="G4" s="60"/>
      <c r="H4" s="60"/>
      <c r="I4" s="60"/>
      <c r="J4" s="60"/>
      <c r="K4" s="60"/>
      <c r="L4" s="60"/>
      <c r="M4" s="60"/>
      <c r="N4" s="60"/>
      <c r="P4" s="13"/>
    </row>
    <row r="5" spans="2:16" x14ac:dyDescent="0.25">
      <c r="B5" s="4" t="s">
        <v>140</v>
      </c>
      <c r="C5" s="60">
        <f>SUM(C3:C4)</f>
        <v>138372</v>
      </c>
      <c r="D5" s="60">
        <f>SUM(D3:D4)</f>
        <v>355062</v>
      </c>
      <c r="E5" s="60">
        <f>SUM(E3:E4)</f>
        <v>370412.9</v>
      </c>
      <c r="F5" s="60">
        <f>SUM(F3:F4)</f>
        <v>428543.5</v>
      </c>
      <c r="G5" s="60"/>
      <c r="H5" s="60"/>
      <c r="I5" s="60"/>
      <c r="J5" s="60"/>
      <c r="K5" s="60"/>
      <c r="L5" s="60"/>
      <c r="M5" s="60"/>
      <c r="N5" s="60"/>
    </row>
    <row r="6" spans="2:16" x14ac:dyDescent="0.25">
      <c r="B6" s="37"/>
      <c r="C6" s="38"/>
      <c r="D6" s="38"/>
      <c r="E6" s="38"/>
      <c r="F6" s="38"/>
      <c r="G6" s="38"/>
      <c r="H6" s="38"/>
      <c r="I6" s="38"/>
      <c r="J6" s="38"/>
      <c r="K6" s="38"/>
      <c r="L6" s="38"/>
      <c r="M6" s="38"/>
      <c r="N6" s="38"/>
    </row>
    <row r="7" spans="2:16" x14ac:dyDescent="0.25">
      <c r="C7" s="30"/>
    </row>
    <row r="8" spans="2:16" x14ac:dyDescent="0.25">
      <c r="B8" s="2" t="s">
        <v>130</v>
      </c>
      <c r="C8" s="3">
        <v>43191</v>
      </c>
      <c r="D8" s="3">
        <v>43221</v>
      </c>
      <c r="E8" s="3">
        <v>43252</v>
      </c>
      <c r="F8" s="3">
        <v>43282</v>
      </c>
      <c r="G8" s="3">
        <v>43313</v>
      </c>
      <c r="H8" s="3">
        <v>43344</v>
      </c>
      <c r="I8" s="3">
        <v>43374</v>
      </c>
      <c r="J8" s="3">
        <v>43405</v>
      </c>
      <c r="K8" s="3">
        <v>43435</v>
      </c>
      <c r="L8" s="3">
        <v>43466</v>
      </c>
      <c r="M8" s="3">
        <v>43497</v>
      </c>
      <c r="N8" s="3">
        <v>43525</v>
      </c>
    </row>
    <row r="9" spans="2:16" x14ac:dyDescent="0.25">
      <c r="B9" s="4" t="s">
        <v>142</v>
      </c>
      <c r="C9" s="11">
        <f>0.237922+0.0651909</f>
        <v>0.30311290000000002</v>
      </c>
      <c r="D9" s="12">
        <f>1.28180166+0.4176639</f>
        <v>1.6994655599999999</v>
      </c>
      <c r="E9" s="12">
        <v>3.281732232</v>
      </c>
      <c r="F9" s="12">
        <v>2.4576692499999999</v>
      </c>
      <c r="G9" s="12"/>
      <c r="H9" s="12"/>
      <c r="I9" s="12"/>
      <c r="J9" s="12"/>
      <c r="K9" s="12"/>
      <c r="L9" s="12"/>
      <c r="M9" s="12"/>
      <c r="N9" s="12"/>
    </row>
    <row r="10" spans="2:16" x14ac:dyDescent="0.25">
      <c r="B10" s="4" t="s">
        <v>143</v>
      </c>
      <c r="C10" s="11">
        <v>3.9408755688000001</v>
      </c>
      <c r="D10" s="12">
        <v>10.9971745</v>
      </c>
      <c r="E10" s="12">
        <v>13.11942185</v>
      </c>
      <c r="F10" s="12">
        <v>14.199445320000001</v>
      </c>
      <c r="G10" s="12"/>
      <c r="H10" s="12"/>
      <c r="I10" s="12"/>
      <c r="J10" s="12"/>
      <c r="K10" s="12"/>
      <c r="L10" s="12"/>
      <c r="M10" s="12"/>
      <c r="N10" s="12"/>
    </row>
    <row r="33" spans="2:10" x14ac:dyDescent="0.25">
      <c r="B33" s="42"/>
      <c r="J33" s="42"/>
    </row>
    <row r="38" spans="2:10" x14ac:dyDescent="0.25">
      <c r="B38" s="4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O34"/>
  <sheetViews>
    <sheetView zoomScale="85" zoomScaleNormal="85" workbookViewId="0">
      <selection activeCell="E4" sqref="E4"/>
    </sheetView>
  </sheetViews>
  <sheetFormatPr defaultRowHeight="15" x14ac:dyDescent="0.25"/>
  <cols>
    <col min="1" max="1" width="11.28515625" customWidth="1"/>
    <col min="2" max="2" width="46.85546875" customWidth="1"/>
    <col min="3" max="3" width="6.42578125" bestFit="1" customWidth="1"/>
    <col min="4" max="4" width="6.85546875" bestFit="1" customWidth="1"/>
    <col min="5" max="5" width="6.5703125" bestFit="1" customWidth="1"/>
    <col min="6" max="6" width="5.7109375" bestFit="1" customWidth="1"/>
    <col min="7" max="7" width="6.7109375" bestFit="1" customWidth="1"/>
    <col min="8" max="8" width="6.42578125" bestFit="1" customWidth="1"/>
    <col min="9" max="9" width="6.28515625" bestFit="1" customWidth="1"/>
    <col min="10" max="10" width="6.7109375" bestFit="1" customWidth="1"/>
    <col min="11" max="11" width="6.42578125" bestFit="1" customWidth="1"/>
    <col min="12" max="12" width="6" customWidth="1"/>
    <col min="13" max="13" width="6.42578125" bestFit="1" customWidth="1"/>
    <col min="14" max="14" width="6.7109375" bestFit="1" customWidth="1"/>
    <col min="15" max="15" width="18.28515625" bestFit="1" customWidth="1"/>
    <col min="16" max="16" width="5.85546875" bestFit="1" customWidth="1"/>
    <col min="17" max="17" width="18.28515625" bestFit="1" customWidth="1"/>
  </cols>
  <sheetData>
    <row r="2" spans="2:15"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2:15" x14ac:dyDescent="0.25">
      <c r="B3" s="4" t="s">
        <v>75</v>
      </c>
      <c r="C3" s="59">
        <v>4.39553021999959</v>
      </c>
      <c r="D3" s="59">
        <v>4.4943416799998221</v>
      </c>
      <c r="E3" s="59">
        <v>4.6840680191897528</v>
      </c>
      <c r="F3" s="60">
        <v>4.8531435500000004</v>
      </c>
      <c r="G3" s="60"/>
      <c r="H3" s="60"/>
      <c r="I3" s="60"/>
      <c r="J3" s="60"/>
      <c r="K3" s="60"/>
      <c r="L3" s="60"/>
      <c r="M3" s="60"/>
      <c r="N3" s="60"/>
      <c r="O3">
        <v>0</v>
      </c>
    </row>
    <row r="4" spans="2:15" x14ac:dyDescent="0.25">
      <c r="B4" s="4" t="s">
        <v>76</v>
      </c>
      <c r="C4" s="59">
        <v>3.8632746200000003</v>
      </c>
      <c r="D4" s="59">
        <v>4.5016228900000002</v>
      </c>
      <c r="E4" s="59">
        <v>4.2503607900000002</v>
      </c>
      <c r="F4" s="60">
        <v>4.5475005299999998</v>
      </c>
      <c r="G4" s="60"/>
      <c r="H4" s="60"/>
      <c r="I4" s="60"/>
      <c r="J4" s="60"/>
      <c r="K4" s="60"/>
      <c r="L4" s="60"/>
      <c r="M4" s="60"/>
      <c r="N4" s="60"/>
    </row>
    <row r="5" spans="2:15" x14ac:dyDescent="0.25">
      <c r="B5" s="4" t="s">
        <v>77</v>
      </c>
      <c r="C5" s="59">
        <v>0.83989016999999966</v>
      </c>
      <c r="D5" s="59">
        <v>0.92044844999999997</v>
      </c>
      <c r="E5" s="59">
        <v>0.54649421899999984</v>
      </c>
      <c r="F5" s="60">
        <v>0.63436353999999961</v>
      </c>
      <c r="G5" s="60"/>
      <c r="H5" s="60"/>
      <c r="I5" s="60"/>
      <c r="J5" s="60"/>
      <c r="K5" s="60"/>
      <c r="L5" s="60"/>
      <c r="M5" s="60"/>
      <c r="N5" s="60"/>
    </row>
    <row r="8" spans="2:15" x14ac:dyDescent="0.25">
      <c r="B8" s="2" t="s">
        <v>6</v>
      </c>
      <c r="C8" s="3">
        <v>43191</v>
      </c>
      <c r="D8" s="3">
        <v>43221</v>
      </c>
      <c r="E8" s="3">
        <v>43252</v>
      </c>
      <c r="F8" s="3">
        <v>43282</v>
      </c>
      <c r="G8" s="3">
        <v>43313</v>
      </c>
      <c r="H8" s="3">
        <v>43344</v>
      </c>
      <c r="I8" s="3">
        <v>43374</v>
      </c>
      <c r="J8" s="3">
        <v>43405</v>
      </c>
      <c r="K8" s="3">
        <v>43435</v>
      </c>
      <c r="L8" s="3">
        <v>43466</v>
      </c>
      <c r="M8" s="3">
        <v>43497</v>
      </c>
      <c r="N8" s="3">
        <v>43525</v>
      </c>
    </row>
    <row r="9" spans="2:15" x14ac:dyDescent="0.25">
      <c r="B9" s="4" t="s">
        <v>78</v>
      </c>
      <c r="C9" s="33">
        <v>9.0986950099995898</v>
      </c>
      <c r="D9" s="33">
        <v>9.9464620199998226</v>
      </c>
      <c r="E9" s="33">
        <v>9.5199099981897533</v>
      </c>
      <c r="F9" s="33">
        <v>10.066007620000001</v>
      </c>
      <c r="G9" s="33"/>
      <c r="H9" s="33"/>
      <c r="I9" s="33"/>
      <c r="J9" s="33"/>
      <c r="K9" s="33"/>
      <c r="L9" s="33"/>
      <c r="M9" s="33"/>
      <c r="N9" s="33"/>
    </row>
    <row r="10" spans="2:15" x14ac:dyDescent="0.25">
      <c r="B10" s="4" t="s">
        <v>79</v>
      </c>
      <c r="C10" s="33">
        <v>25.2607184450302</v>
      </c>
      <c r="D10" s="33">
        <v>25.243144070118269</v>
      </c>
      <c r="E10" s="33">
        <v>27.431581424639997</v>
      </c>
      <c r="F10" s="33">
        <v>22.827205983727996</v>
      </c>
      <c r="G10" s="33"/>
      <c r="H10" s="33"/>
      <c r="I10" s="33"/>
      <c r="J10" s="33"/>
      <c r="K10" s="33"/>
      <c r="L10" s="33"/>
      <c r="M10" s="33"/>
      <c r="N10" s="33"/>
    </row>
    <row r="11" spans="2:15" x14ac:dyDescent="0.25">
      <c r="B11" s="4" t="s">
        <v>145</v>
      </c>
      <c r="C11" s="33">
        <v>0.79709770691244231</v>
      </c>
      <c r="D11" s="33">
        <v>0.71385446570400912</v>
      </c>
      <c r="E11" s="33">
        <v>0.7192806959206951</v>
      </c>
      <c r="F11" s="33">
        <v>0.77064764386643247</v>
      </c>
      <c r="G11" s="33"/>
      <c r="H11" s="33"/>
      <c r="I11" s="33"/>
      <c r="J11" s="33"/>
      <c r="K11" s="33"/>
      <c r="L11" s="33"/>
      <c r="M11" s="33"/>
      <c r="N11" s="33"/>
    </row>
    <row r="12" spans="2:15" x14ac:dyDescent="0.25">
      <c r="B12" s="4" t="s">
        <v>74</v>
      </c>
      <c r="C12" s="33">
        <v>0.14738711999999998</v>
      </c>
      <c r="D12" s="33">
        <v>0</v>
      </c>
      <c r="E12" s="33">
        <v>0</v>
      </c>
      <c r="F12" s="33">
        <v>0</v>
      </c>
      <c r="G12" s="33"/>
      <c r="H12" s="33"/>
      <c r="I12" s="33"/>
      <c r="J12" s="33"/>
      <c r="K12" s="33"/>
      <c r="L12" s="33"/>
      <c r="M12" s="33"/>
      <c r="N12" s="33"/>
    </row>
    <row r="33" spans="2:2" x14ac:dyDescent="0.25">
      <c r="B33" t="s">
        <v>171</v>
      </c>
    </row>
    <row r="34" spans="2:2" x14ac:dyDescent="0.25">
      <c r="B34" t="str">
        <f>"AS Costs By Provider Type - "&amp;TEXT(Main!E1,"mmm yyyy")</f>
        <v>AS Costs By Provider Type - Jul 2018</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N13"/>
  <sheetViews>
    <sheetView topLeftCell="B1" zoomScale="70" zoomScaleNormal="70" workbookViewId="0">
      <selection activeCell="F15" sqref="F15"/>
    </sheetView>
  </sheetViews>
  <sheetFormatPr defaultRowHeight="15" x14ac:dyDescent="0.25"/>
  <cols>
    <col min="2" max="2" width="47" bestFit="1" customWidth="1"/>
  </cols>
  <sheetData>
    <row r="1" spans="2:14" x14ac:dyDescent="0.25">
      <c r="C1" s="40">
        <f>EOMONTH(C2,0)</f>
        <v>43220</v>
      </c>
      <c r="D1" s="40">
        <f t="shared" ref="D1:N1" si="0">EOMONTH(D2,0)</f>
        <v>43251</v>
      </c>
      <c r="E1" s="40">
        <f t="shared" si="0"/>
        <v>43281</v>
      </c>
      <c r="F1" s="40">
        <f t="shared" si="0"/>
        <v>43312</v>
      </c>
      <c r="G1" s="40">
        <f t="shared" si="0"/>
        <v>43343</v>
      </c>
      <c r="H1" s="40">
        <f t="shared" si="0"/>
        <v>43373</v>
      </c>
      <c r="I1" s="40">
        <f t="shared" si="0"/>
        <v>43404</v>
      </c>
      <c r="J1" s="40">
        <f t="shared" si="0"/>
        <v>43434</v>
      </c>
      <c r="K1" s="40">
        <f t="shared" si="0"/>
        <v>43465</v>
      </c>
      <c r="L1" s="40">
        <f t="shared" si="0"/>
        <v>43496</v>
      </c>
      <c r="M1" s="40">
        <f t="shared" si="0"/>
        <v>43524</v>
      </c>
      <c r="N1" s="40">
        <f t="shared" si="0"/>
        <v>43555</v>
      </c>
    </row>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22</v>
      </c>
      <c r="C3" s="45">
        <v>0</v>
      </c>
      <c r="D3" s="45">
        <v>-4.7742323000000003E-2</v>
      </c>
      <c r="E3" s="45">
        <v>-6.2446244000000005E-2</v>
      </c>
      <c r="F3" s="45">
        <v>-5.9283338000000005E-2</v>
      </c>
      <c r="G3" s="45"/>
      <c r="H3" s="45"/>
      <c r="I3" s="45"/>
      <c r="J3" s="45"/>
      <c r="K3" s="45"/>
      <c r="L3" s="45"/>
      <c r="M3" s="45"/>
      <c r="N3" s="45"/>
    </row>
    <row r="4" spans="2:14" x14ac:dyDescent="0.25">
      <c r="B4" s="1" t="s">
        <v>23</v>
      </c>
      <c r="C4" s="45">
        <v>0</v>
      </c>
      <c r="D4" s="45">
        <v>0</v>
      </c>
      <c r="E4" s="45">
        <v>0</v>
      </c>
      <c r="F4" s="45">
        <v>0</v>
      </c>
      <c r="G4" s="45"/>
      <c r="H4" s="45"/>
      <c r="I4" s="45"/>
      <c r="J4" s="45"/>
      <c r="K4" s="45"/>
      <c r="L4" s="45"/>
      <c r="M4" s="45"/>
      <c r="N4" s="45"/>
    </row>
    <row r="5" spans="2:14" x14ac:dyDescent="0.25">
      <c r="B5" s="1" t="s">
        <v>24</v>
      </c>
      <c r="C5" s="45">
        <v>0</v>
      </c>
      <c r="D5" s="45">
        <v>0</v>
      </c>
      <c r="E5" s="45">
        <v>0</v>
      </c>
      <c r="F5" s="45">
        <v>0</v>
      </c>
      <c r="G5" s="45"/>
      <c r="H5" s="45"/>
      <c r="I5" s="45"/>
      <c r="J5" s="45"/>
      <c r="K5" s="45"/>
      <c r="L5" s="45"/>
      <c r="M5" s="45"/>
      <c r="N5" s="45"/>
    </row>
    <row r="6" spans="2:14" x14ac:dyDescent="0.25">
      <c r="B6" s="1" t="s">
        <v>34</v>
      </c>
      <c r="C6" s="45">
        <v>0</v>
      </c>
      <c r="D6" s="45">
        <v>0</v>
      </c>
      <c r="E6" s="45">
        <v>8.8663725995000002E-4</v>
      </c>
      <c r="F6" s="45">
        <v>4.4665580622500001E-3</v>
      </c>
      <c r="G6" s="45"/>
      <c r="H6" s="45"/>
      <c r="I6" s="45"/>
      <c r="J6" s="45"/>
      <c r="K6" s="45"/>
      <c r="L6" s="45"/>
      <c r="M6" s="45"/>
      <c r="N6" s="45"/>
    </row>
    <row r="7" spans="2:14" x14ac:dyDescent="0.25">
      <c r="B7" s="1" t="s">
        <v>26</v>
      </c>
      <c r="C7" s="45">
        <v>0</v>
      </c>
      <c r="D7" s="45">
        <v>0</v>
      </c>
      <c r="E7" s="45">
        <v>0</v>
      </c>
      <c r="F7" s="45">
        <v>0</v>
      </c>
      <c r="G7" s="45"/>
      <c r="H7" s="45"/>
      <c r="I7" s="45"/>
      <c r="J7" s="45"/>
      <c r="K7" s="45"/>
      <c r="L7" s="45"/>
      <c r="M7" s="45"/>
      <c r="N7" s="45"/>
    </row>
    <row r="8" spans="2:14" x14ac:dyDescent="0.25">
      <c r="B8" s="1" t="s">
        <v>27</v>
      </c>
      <c r="C8" s="45">
        <v>0</v>
      </c>
      <c r="D8" s="45">
        <v>-0.10187188744483</v>
      </c>
      <c r="E8" s="45">
        <v>-0.24659000149506999</v>
      </c>
      <c r="F8" s="45">
        <v>-7.7968851847920004E-2</v>
      </c>
      <c r="G8" s="45"/>
      <c r="H8" s="45"/>
      <c r="I8" s="45"/>
      <c r="J8" s="45"/>
      <c r="K8" s="45"/>
      <c r="L8" s="45"/>
      <c r="M8" s="45"/>
      <c r="N8" s="45"/>
    </row>
    <row r="9" spans="2:14" x14ac:dyDescent="0.25">
      <c r="B9" s="1" t="s">
        <v>25</v>
      </c>
      <c r="C9" s="45">
        <v>0</v>
      </c>
      <c r="D9" s="45">
        <v>0</v>
      </c>
      <c r="E9" s="45">
        <v>0</v>
      </c>
      <c r="F9" s="45">
        <v>0</v>
      </c>
      <c r="G9" s="45"/>
      <c r="H9" s="45"/>
      <c r="I9" s="45"/>
      <c r="J9" s="45"/>
      <c r="K9" s="45"/>
      <c r="L9" s="45"/>
      <c r="M9" s="45"/>
      <c r="N9" s="45"/>
    </row>
    <row r="10" spans="2:14" x14ac:dyDescent="0.25">
      <c r="B10" s="1" t="s">
        <v>21</v>
      </c>
      <c r="C10" s="45">
        <v>0.79709770691244231</v>
      </c>
      <c r="D10" s="45">
        <v>0.71385446570400912</v>
      </c>
      <c r="E10" s="45">
        <v>0.7192806959206951</v>
      </c>
      <c r="F10" s="45">
        <v>0.77064764386643247</v>
      </c>
      <c r="G10" s="45"/>
      <c r="H10" s="45"/>
      <c r="I10" s="45"/>
      <c r="J10" s="45"/>
      <c r="K10" s="45"/>
      <c r="L10" s="45"/>
      <c r="M10" s="45"/>
      <c r="N10" s="45"/>
    </row>
    <row r="11" spans="2:14" x14ac:dyDescent="0.25">
      <c r="C11" s="45">
        <f>SUM(C3:C10)</f>
        <v>0.79709770691244231</v>
      </c>
      <c r="D11" s="45">
        <f t="shared" ref="D11:N11" si="1">SUM(D3:D10)</f>
        <v>0.56424025525917909</v>
      </c>
      <c r="E11" s="45">
        <f t="shared" si="1"/>
        <v>0.4111310876855751</v>
      </c>
      <c r="F11" s="45">
        <f t="shared" si="1"/>
        <v>0.63786201208076243</v>
      </c>
      <c r="G11" s="45">
        <f t="shared" si="1"/>
        <v>0</v>
      </c>
      <c r="H11" s="45">
        <f t="shared" si="1"/>
        <v>0</v>
      </c>
      <c r="I11" s="45">
        <f t="shared" si="1"/>
        <v>0</v>
      </c>
      <c r="J11" s="45">
        <f t="shared" si="1"/>
        <v>0</v>
      </c>
      <c r="K11" s="45">
        <f t="shared" si="1"/>
        <v>0</v>
      </c>
      <c r="L11" s="45">
        <f t="shared" si="1"/>
        <v>0</v>
      </c>
      <c r="M11" s="45">
        <f t="shared" si="1"/>
        <v>0</v>
      </c>
      <c r="N11" s="45">
        <f t="shared" si="1"/>
        <v>0</v>
      </c>
    </row>
    <row r="12" spans="2:14" x14ac:dyDescent="0.25">
      <c r="B12" t="s">
        <v>178</v>
      </c>
    </row>
    <row r="13" spans="2:14" x14ac:dyDescent="0.25">
      <c r="B13" s="53">
        <f>HLOOKUP(Main!E2,SO2SO!$C$2:$N$11,10,FALSE)</f>
        <v>0.63786201208076243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N40"/>
  <sheetViews>
    <sheetView zoomScale="85" zoomScaleNormal="85" workbookViewId="0">
      <selection activeCell="D14" sqref="D14"/>
    </sheetView>
  </sheetViews>
  <sheetFormatPr defaultRowHeight="15" x14ac:dyDescent="0.25"/>
  <cols>
    <col min="2" max="2" width="16.7109375" bestFit="1" customWidth="1"/>
    <col min="3" max="3" width="11.5703125" bestFit="1" customWidth="1"/>
    <col min="16" max="16" width="16.7109375" bestFit="1" customWidth="1"/>
  </cols>
  <sheetData>
    <row r="2" spans="2:14" x14ac:dyDescent="0.25">
      <c r="B2" s="2" t="s">
        <v>35</v>
      </c>
      <c r="C2" s="3">
        <v>43191</v>
      </c>
      <c r="D2" s="3">
        <v>43221</v>
      </c>
      <c r="E2" s="3">
        <v>43252</v>
      </c>
      <c r="F2" s="3">
        <v>43282</v>
      </c>
      <c r="G2" s="3">
        <v>43313</v>
      </c>
      <c r="H2" s="3">
        <v>43344</v>
      </c>
      <c r="I2" s="3">
        <v>43374</v>
      </c>
      <c r="J2" s="3">
        <v>43405</v>
      </c>
      <c r="K2" s="3">
        <v>43435</v>
      </c>
      <c r="L2" s="3">
        <v>43466</v>
      </c>
      <c r="M2" s="3">
        <v>43497</v>
      </c>
      <c r="N2" s="3">
        <v>43525</v>
      </c>
    </row>
    <row r="3" spans="2:14" x14ac:dyDescent="0.25">
      <c r="B3" s="1" t="s">
        <v>65</v>
      </c>
      <c r="C3" s="45">
        <v>-5.6785957729999996</v>
      </c>
      <c r="D3" s="45">
        <v>-6.7606795479999997</v>
      </c>
      <c r="E3" s="45">
        <v>-2.8102212680000007</v>
      </c>
      <c r="F3" s="45">
        <v>-1.1107513009999979</v>
      </c>
      <c r="G3" s="45"/>
      <c r="H3" s="45"/>
      <c r="I3" s="45"/>
      <c r="J3" s="45"/>
      <c r="K3" s="45"/>
      <c r="L3" s="45"/>
      <c r="M3" s="45"/>
      <c r="N3" s="45"/>
    </row>
    <row r="6" spans="2:14" x14ac:dyDescent="0.25">
      <c r="B6" s="2" t="s">
        <v>129</v>
      </c>
      <c r="C6" s="3">
        <v>43191</v>
      </c>
      <c r="D6" s="3">
        <v>43221</v>
      </c>
      <c r="E6" s="3">
        <v>43252</v>
      </c>
      <c r="F6" s="3">
        <v>43282</v>
      </c>
      <c r="G6" s="3">
        <v>43313</v>
      </c>
      <c r="H6" s="3">
        <v>43344</v>
      </c>
      <c r="I6" s="3">
        <v>43374</v>
      </c>
      <c r="J6" s="3">
        <v>43405</v>
      </c>
      <c r="K6" s="3">
        <v>43435</v>
      </c>
      <c r="L6" s="3">
        <v>43466</v>
      </c>
      <c r="M6" s="3">
        <v>43497</v>
      </c>
      <c r="N6" s="3">
        <v>43525</v>
      </c>
    </row>
    <row r="7" spans="2:14" x14ac:dyDescent="0.25">
      <c r="B7" s="1" t="s">
        <v>65</v>
      </c>
      <c r="C7" s="15">
        <v>-234870.38700000002</v>
      </c>
      <c r="D7" s="15">
        <v>-215243.538</v>
      </c>
      <c r="E7" s="15">
        <v>-117411.79599999999</v>
      </c>
      <c r="F7" s="15">
        <v>-96007.772999999986</v>
      </c>
      <c r="G7" s="15"/>
      <c r="H7" s="15"/>
      <c r="I7" s="15"/>
      <c r="J7" s="15"/>
      <c r="K7" s="15"/>
      <c r="L7" s="15"/>
      <c r="M7" s="15"/>
      <c r="N7" s="15"/>
    </row>
    <row r="10" spans="2:14" x14ac:dyDescent="0.25">
      <c r="D10" s="8"/>
    </row>
    <row r="11" spans="2:14" x14ac:dyDescent="0.25">
      <c r="D11" s="8"/>
    </row>
    <row r="12" spans="2:14" x14ac:dyDescent="0.25">
      <c r="D12" s="8"/>
    </row>
    <row r="13" spans="2:14" x14ac:dyDescent="0.25">
      <c r="D13" s="8"/>
    </row>
    <row r="14" spans="2:14" x14ac:dyDescent="0.25">
      <c r="D14" s="8"/>
    </row>
    <row r="15" spans="2:14" x14ac:dyDescent="0.25">
      <c r="D15" s="8"/>
    </row>
    <row r="16" spans="2:14" x14ac:dyDescent="0.25">
      <c r="D16" s="8"/>
    </row>
    <row r="17" spans="4:4" x14ac:dyDescent="0.25">
      <c r="D17" s="8"/>
    </row>
    <row r="18" spans="4:4" x14ac:dyDescent="0.25">
      <c r="D18" s="8"/>
    </row>
    <row r="19" spans="4:4" x14ac:dyDescent="0.25">
      <c r="D19" s="8"/>
    </row>
    <row r="20" spans="4:4" x14ac:dyDescent="0.25">
      <c r="D20" s="8"/>
    </row>
    <row r="21" spans="4:4" x14ac:dyDescent="0.25">
      <c r="D21" s="8"/>
    </row>
    <row r="22" spans="4:4" x14ac:dyDescent="0.25">
      <c r="D22" s="8"/>
    </row>
    <row r="23" spans="4:4" x14ac:dyDescent="0.25">
      <c r="D23" s="8"/>
    </row>
    <row r="24" spans="4:4" x14ac:dyDescent="0.25">
      <c r="D24" s="8"/>
    </row>
    <row r="25" spans="4:4" x14ac:dyDescent="0.25">
      <c r="D25" s="8"/>
    </row>
    <row r="26" spans="4:4" x14ac:dyDescent="0.25">
      <c r="D26" s="8"/>
    </row>
    <row r="27" spans="4:4" x14ac:dyDescent="0.25">
      <c r="D27" s="8"/>
    </row>
    <row r="28" spans="4:4" x14ac:dyDescent="0.25">
      <c r="D28" s="8"/>
    </row>
    <row r="29" spans="4:4" x14ac:dyDescent="0.25">
      <c r="D29" s="8"/>
    </row>
    <row r="30" spans="4:4" x14ac:dyDescent="0.25">
      <c r="D30" s="8"/>
    </row>
    <row r="31" spans="4:4" x14ac:dyDescent="0.25">
      <c r="D31" s="8"/>
    </row>
    <row r="32" spans="4:4" x14ac:dyDescent="0.25">
      <c r="D32" s="8"/>
    </row>
    <row r="33" spans="4:4" x14ac:dyDescent="0.25">
      <c r="D33" s="8"/>
    </row>
    <row r="34" spans="4:4" x14ac:dyDescent="0.25">
      <c r="D34" s="8"/>
    </row>
    <row r="35" spans="4:4" x14ac:dyDescent="0.25">
      <c r="D35" s="8"/>
    </row>
    <row r="36" spans="4:4" x14ac:dyDescent="0.25">
      <c r="D36" s="8"/>
    </row>
    <row r="37" spans="4:4" x14ac:dyDescent="0.25">
      <c r="D37" s="8"/>
    </row>
    <row r="38" spans="4:4" x14ac:dyDescent="0.25">
      <c r="D38" s="8"/>
    </row>
    <row r="39" spans="4:4" x14ac:dyDescent="0.25">
      <c r="D39" s="8"/>
    </row>
    <row r="40" spans="4:4" x14ac:dyDescent="0.25">
      <c r="D40" s="9"/>
    </row>
  </sheetData>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N42"/>
  <sheetViews>
    <sheetView zoomScale="85" zoomScaleNormal="85" workbookViewId="0">
      <selection activeCell="C13" sqref="C13:F19"/>
    </sheetView>
  </sheetViews>
  <sheetFormatPr defaultRowHeight="15" x14ac:dyDescent="0.25"/>
  <cols>
    <col min="2" max="2" width="34.85546875" bestFit="1" customWidth="1"/>
    <col min="3" max="3" width="11.5703125" bestFit="1" customWidth="1"/>
    <col min="16" max="16" width="35.7109375" bestFit="1" customWidth="1"/>
    <col min="17" max="17" width="11.5703125" bestFit="1" customWidth="1"/>
  </cols>
  <sheetData>
    <row r="2" spans="2:14" x14ac:dyDescent="0.25">
      <c r="B2" s="2" t="s">
        <v>35</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161</v>
      </c>
      <c r="C3" s="45">
        <v>2.5151462703844705</v>
      </c>
      <c r="D3" s="45">
        <v>2.1671162350851598</v>
      </c>
      <c r="E3" s="45">
        <v>0.84352933152058007</v>
      </c>
      <c r="F3" s="45">
        <v>1.9906922305516099</v>
      </c>
      <c r="G3" s="45"/>
      <c r="H3" s="45"/>
      <c r="I3" s="45"/>
      <c r="J3" s="45"/>
      <c r="K3" s="45"/>
      <c r="L3" s="45"/>
      <c r="M3" s="45"/>
      <c r="N3" s="45"/>
    </row>
    <row r="4" spans="2:14" x14ac:dyDescent="0.25">
      <c r="B4" s="1" t="s">
        <v>163</v>
      </c>
      <c r="C4" s="45">
        <v>1.5418544912971104</v>
      </c>
      <c r="D4" s="45">
        <v>1.9115607008938198</v>
      </c>
      <c r="E4" s="45">
        <v>2.2672596151643902</v>
      </c>
      <c r="F4" s="45">
        <v>2.4010604574041801</v>
      </c>
      <c r="G4" s="45"/>
      <c r="H4" s="45"/>
      <c r="I4" s="45"/>
      <c r="J4" s="45"/>
      <c r="K4" s="45"/>
      <c r="L4" s="45"/>
      <c r="M4" s="45"/>
      <c r="N4" s="45"/>
    </row>
    <row r="5" spans="2:14" x14ac:dyDescent="0.25">
      <c r="B5" s="1" t="s">
        <v>164</v>
      </c>
      <c r="C5" s="45">
        <v>2.9447964967749998E-2</v>
      </c>
      <c r="D5" s="45">
        <v>0.19863086725012</v>
      </c>
      <c r="E5" s="45">
        <v>3.9113178853159999E-2</v>
      </c>
      <c r="F5" s="45">
        <v>0.17567412871568</v>
      </c>
      <c r="G5" s="45"/>
      <c r="H5" s="45"/>
      <c r="I5" s="45"/>
      <c r="J5" s="45"/>
      <c r="K5" s="45"/>
      <c r="L5" s="45"/>
      <c r="M5" s="45"/>
      <c r="N5" s="45"/>
    </row>
    <row r="6" spans="2:14" x14ac:dyDescent="0.25">
      <c r="B6" s="1" t="s">
        <v>43</v>
      </c>
      <c r="C6" s="45">
        <v>0</v>
      </c>
      <c r="D6" s="45">
        <v>0</v>
      </c>
      <c r="E6" s="45">
        <v>0</v>
      </c>
      <c r="F6" s="45">
        <v>0</v>
      </c>
      <c r="G6" s="45"/>
      <c r="H6" s="45"/>
      <c r="I6" s="45"/>
      <c r="J6" s="45"/>
      <c r="K6" s="45"/>
      <c r="L6" s="45"/>
      <c r="M6" s="45"/>
      <c r="N6" s="45"/>
    </row>
    <row r="7" spans="2:14" x14ac:dyDescent="0.25">
      <c r="B7" s="1" t="s">
        <v>165</v>
      </c>
      <c r="C7" s="45">
        <v>3.5997274999999995E-2</v>
      </c>
      <c r="D7" s="45">
        <v>0.21393737100000002</v>
      </c>
      <c r="E7" s="45">
        <v>0.41133682692395007</v>
      </c>
      <c r="F7" s="45">
        <v>0.11598598406272999</v>
      </c>
      <c r="G7" s="45"/>
      <c r="H7" s="45"/>
      <c r="I7" s="45"/>
      <c r="J7" s="45"/>
      <c r="K7" s="45"/>
      <c r="L7" s="45"/>
      <c r="M7" s="45"/>
      <c r="N7" s="45"/>
    </row>
    <row r="8" spans="2:14" x14ac:dyDescent="0.25">
      <c r="B8" s="1" t="s">
        <v>179</v>
      </c>
      <c r="C8" s="45">
        <v>0</v>
      </c>
      <c r="D8" s="45">
        <v>0</v>
      </c>
      <c r="E8" s="45">
        <v>0</v>
      </c>
      <c r="F8" s="45">
        <v>0</v>
      </c>
      <c r="G8" s="45"/>
      <c r="H8" s="45"/>
      <c r="I8" s="45"/>
      <c r="J8" s="45"/>
      <c r="K8" s="45"/>
      <c r="L8" s="45"/>
      <c r="M8" s="45"/>
      <c r="N8" s="45"/>
    </row>
    <row r="9" spans="2:14" x14ac:dyDescent="0.25">
      <c r="B9" s="1" t="s">
        <v>166</v>
      </c>
      <c r="C9" s="45">
        <v>0</v>
      </c>
      <c r="D9" s="45">
        <v>0</v>
      </c>
      <c r="E9" s="45">
        <v>0</v>
      </c>
      <c r="F9" s="45">
        <v>0</v>
      </c>
      <c r="G9" s="45"/>
      <c r="H9" s="45"/>
      <c r="I9" s="45"/>
      <c r="J9" s="45"/>
      <c r="K9" s="45"/>
      <c r="L9" s="45"/>
      <c r="M9" s="45"/>
      <c r="N9" s="45"/>
    </row>
    <row r="12" spans="2:14" x14ac:dyDescent="0.25">
      <c r="B12" s="2" t="s">
        <v>93</v>
      </c>
      <c r="C12" s="3">
        <v>43220</v>
      </c>
      <c r="D12" s="3">
        <v>43251</v>
      </c>
      <c r="E12" s="3">
        <v>43281</v>
      </c>
      <c r="F12" s="3">
        <v>43312</v>
      </c>
      <c r="G12" s="3">
        <v>43343</v>
      </c>
      <c r="H12" s="3">
        <v>43373</v>
      </c>
      <c r="I12" s="3">
        <v>43404</v>
      </c>
      <c r="J12" s="3">
        <v>43434</v>
      </c>
      <c r="K12" s="3">
        <v>43465</v>
      </c>
      <c r="L12" s="3">
        <v>43496</v>
      </c>
      <c r="M12" s="3">
        <v>43524</v>
      </c>
      <c r="N12" s="3">
        <v>43555</v>
      </c>
    </row>
    <row r="13" spans="2:14" x14ac:dyDescent="0.25">
      <c r="B13" s="1" t="s">
        <v>161</v>
      </c>
      <c r="C13" s="15">
        <v>108098.43799999999</v>
      </c>
      <c r="D13" s="15">
        <v>89675.133000000002</v>
      </c>
      <c r="E13" s="15">
        <v>48441.554999999993</v>
      </c>
      <c r="F13" s="15">
        <v>90556.491999999984</v>
      </c>
      <c r="G13" s="15"/>
      <c r="H13" s="15"/>
      <c r="I13" s="15"/>
      <c r="J13" s="15"/>
      <c r="K13" s="15"/>
      <c r="L13" s="15"/>
      <c r="M13" s="15"/>
      <c r="N13" s="15"/>
    </row>
    <row r="14" spans="2:14" x14ac:dyDescent="0.25">
      <c r="B14" s="1" t="s">
        <v>163</v>
      </c>
      <c r="C14" s="15">
        <v>189509.33599999995</v>
      </c>
      <c r="D14" s="15">
        <v>228718.93099999995</v>
      </c>
      <c r="E14" s="15">
        <v>357295.06899999996</v>
      </c>
      <c r="F14" s="15">
        <v>372715.31700000004</v>
      </c>
      <c r="G14" s="15"/>
      <c r="H14" s="15"/>
      <c r="I14" s="15"/>
      <c r="J14" s="15"/>
      <c r="K14" s="15"/>
      <c r="L14" s="15"/>
      <c r="M14" s="15"/>
      <c r="N14" s="15"/>
    </row>
    <row r="15" spans="2:14" x14ac:dyDescent="0.25">
      <c r="B15" s="1" t="s">
        <v>164</v>
      </c>
      <c r="C15" s="15">
        <v>343</v>
      </c>
      <c r="D15" s="15">
        <v>700</v>
      </c>
      <c r="E15" s="15">
        <v>2744</v>
      </c>
      <c r="F15" s="15">
        <v>1813</v>
      </c>
      <c r="G15" s="15"/>
      <c r="H15" s="15"/>
      <c r="I15" s="15"/>
      <c r="J15" s="15"/>
      <c r="K15" s="15"/>
      <c r="L15" s="15"/>
      <c r="M15" s="15"/>
      <c r="N15" s="15"/>
    </row>
    <row r="16" spans="2:14" x14ac:dyDescent="0.25">
      <c r="B16" s="1" t="s">
        <v>43</v>
      </c>
      <c r="C16" s="15">
        <v>0</v>
      </c>
      <c r="D16" s="15">
        <v>0</v>
      </c>
      <c r="E16" s="15">
        <v>0</v>
      </c>
      <c r="F16" s="15">
        <v>0</v>
      </c>
      <c r="G16" s="15"/>
      <c r="H16" s="15"/>
      <c r="I16" s="15"/>
      <c r="J16" s="15"/>
      <c r="K16" s="15"/>
      <c r="L16" s="15"/>
      <c r="M16" s="15"/>
      <c r="N16" s="15"/>
    </row>
    <row r="17" spans="2:14" x14ac:dyDescent="0.25">
      <c r="B17" s="1" t="s">
        <v>165</v>
      </c>
      <c r="C17" s="15">
        <v>1263</v>
      </c>
      <c r="D17" s="15">
        <v>0</v>
      </c>
      <c r="E17" s="15">
        <v>15748</v>
      </c>
      <c r="F17" s="15">
        <v>5609</v>
      </c>
      <c r="G17" s="15"/>
      <c r="H17" s="15"/>
      <c r="I17" s="15"/>
      <c r="J17" s="15"/>
      <c r="K17" s="15"/>
      <c r="L17" s="15"/>
      <c r="M17" s="15"/>
      <c r="N17" s="15"/>
    </row>
    <row r="18" spans="2:14" x14ac:dyDescent="0.25">
      <c r="B18" s="1" t="s">
        <v>179</v>
      </c>
      <c r="C18" s="15">
        <v>0</v>
      </c>
      <c r="D18" s="15">
        <v>0</v>
      </c>
      <c r="E18" s="15">
        <v>0</v>
      </c>
      <c r="F18" s="15">
        <v>0</v>
      </c>
      <c r="G18" s="15"/>
      <c r="H18" s="15"/>
      <c r="I18" s="15"/>
      <c r="J18" s="15"/>
      <c r="K18" s="15"/>
      <c r="L18" s="15"/>
      <c r="M18" s="15"/>
      <c r="N18" s="15"/>
    </row>
    <row r="19" spans="2:14" x14ac:dyDescent="0.25">
      <c r="B19" s="1" t="s">
        <v>166</v>
      </c>
      <c r="C19" s="15">
        <v>0</v>
      </c>
      <c r="D19" s="15">
        <v>0</v>
      </c>
      <c r="E19" s="15">
        <v>293.54500000000002</v>
      </c>
      <c r="F19" s="15">
        <v>185.96</v>
      </c>
      <c r="G19" s="15"/>
      <c r="H19" s="15"/>
      <c r="I19" s="15"/>
      <c r="J19" s="15"/>
      <c r="K19" s="15"/>
      <c r="L19" s="15"/>
      <c r="M19" s="15"/>
      <c r="N19" s="15"/>
    </row>
    <row r="20" spans="2:14" x14ac:dyDescent="0.25">
      <c r="C20" s="8"/>
    </row>
    <row r="21" spans="2:14" x14ac:dyDescent="0.25">
      <c r="C21" s="8"/>
      <c r="D21" s="28"/>
    </row>
    <row r="22" spans="2:14" x14ac:dyDescent="0.25">
      <c r="C22" s="8"/>
      <c r="D22" s="28"/>
    </row>
    <row r="23" spans="2:14" x14ac:dyDescent="0.25">
      <c r="B23" s="28"/>
      <c r="C23" s="8"/>
      <c r="D23" s="28"/>
    </row>
    <row r="24" spans="2:14" x14ac:dyDescent="0.25">
      <c r="C24" s="8"/>
      <c r="D24" s="28"/>
    </row>
    <row r="25" spans="2:14" x14ac:dyDescent="0.25">
      <c r="C25" s="8"/>
      <c r="D25" s="28"/>
    </row>
    <row r="26" spans="2:14" x14ac:dyDescent="0.25">
      <c r="C26" s="8"/>
      <c r="D26" s="28"/>
    </row>
    <row r="27" spans="2:14" x14ac:dyDescent="0.25">
      <c r="C27" s="8"/>
    </row>
    <row r="28" spans="2:14" x14ac:dyDescent="0.25">
      <c r="C28" s="8"/>
    </row>
    <row r="29" spans="2:14" x14ac:dyDescent="0.25">
      <c r="C29" s="8"/>
    </row>
    <row r="30" spans="2:14" x14ac:dyDescent="0.25">
      <c r="C30" s="8"/>
    </row>
    <row r="31" spans="2:14" x14ac:dyDescent="0.25">
      <c r="C31" s="8"/>
    </row>
    <row r="32" spans="2:14" x14ac:dyDescent="0.25">
      <c r="C32" s="8"/>
    </row>
    <row r="33" spans="3:3" x14ac:dyDescent="0.25">
      <c r="C33" s="8"/>
    </row>
    <row r="34" spans="3:3" x14ac:dyDescent="0.25">
      <c r="C34" s="8"/>
    </row>
    <row r="35" spans="3:3" x14ac:dyDescent="0.25">
      <c r="C35" s="8"/>
    </row>
    <row r="36" spans="3:3" x14ac:dyDescent="0.25">
      <c r="C36" s="8"/>
    </row>
    <row r="37" spans="3:3" x14ac:dyDescent="0.25">
      <c r="C37" s="8"/>
    </row>
    <row r="38" spans="3:3" x14ac:dyDescent="0.25">
      <c r="C38" s="8"/>
    </row>
    <row r="39" spans="3:3" x14ac:dyDescent="0.25">
      <c r="C39" s="8"/>
    </row>
    <row r="40" spans="3:3" x14ac:dyDescent="0.25">
      <c r="C40" s="8"/>
    </row>
    <row r="41" spans="3:3" x14ac:dyDescent="0.25">
      <c r="C41" s="8"/>
    </row>
    <row r="42" spans="3:3" x14ac:dyDescent="0.25">
      <c r="C42" s="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2:N21"/>
  <sheetViews>
    <sheetView zoomScale="85" zoomScaleNormal="85" workbookViewId="0">
      <selection activeCell="C6" sqref="C6"/>
    </sheetView>
  </sheetViews>
  <sheetFormatPr defaultRowHeight="15" x14ac:dyDescent="0.25"/>
  <cols>
    <col min="2" max="2" width="49.42578125" customWidth="1"/>
    <col min="3" max="3" width="11.42578125" customWidth="1"/>
    <col min="4" max="6" width="8" bestFit="1" customWidth="1"/>
    <col min="7" max="14" width="6.85546875" customWidth="1"/>
    <col min="16" max="16" width="35" customWidth="1"/>
    <col min="17" max="17" width="8" bestFit="1" customWidth="1"/>
    <col min="18" max="18" width="6.85546875" bestFit="1" customWidth="1"/>
    <col min="19" max="19" width="6.5703125" bestFit="1" customWidth="1"/>
    <col min="20" max="20" width="5.85546875" bestFit="1" customWidth="1"/>
    <col min="21" max="22" width="6.85546875" bestFit="1" customWidth="1"/>
    <col min="23" max="23" width="6.5703125" bestFit="1" customWidth="1"/>
    <col min="24" max="24" width="6.7109375" bestFit="1" customWidth="1"/>
    <col min="25" max="25" width="6.85546875" bestFit="1" customWidth="1"/>
    <col min="26" max="26" width="6.5703125" bestFit="1" customWidth="1"/>
    <col min="27" max="27" width="6.7109375" bestFit="1" customWidth="1"/>
    <col min="28" max="28" width="6.5703125" bestFit="1" customWidth="1"/>
  </cols>
  <sheetData>
    <row r="2" spans="1:14" x14ac:dyDescent="0.25">
      <c r="B2" s="2" t="s">
        <v>41</v>
      </c>
      <c r="C2" s="3">
        <v>43220</v>
      </c>
      <c r="D2" s="3">
        <v>43251</v>
      </c>
      <c r="E2" s="3">
        <v>43281</v>
      </c>
      <c r="F2" s="3">
        <v>43312</v>
      </c>
      <c r="G2" s="3">
        <v>43343</v>
      </c>
      <c r="H2" s="3">
        <v>43373</v>
      </c>
      <c r="I2" s="3">
        <v>43404</v>
      </c>
      <c r="J2" s="3">
        <v>43434</v>
      </c>
      <c r="K2" s="3">
        <v>43465</v>
      </c>
      <c r="L2" s="3">
        <v>43496</v>
      </c>
      <c r="M2" s="3">
        <v>43524</v>
      </c>
      <c r="N2" s="3">
        <v>43555</v>
      </c>
    </row>
    <row r="3" spans="1:14" x14ac:dyDescent="0.25">
      <c r="B3" s="1" t="s">
        <v>80</v>
      </c>
      <c r="C3" s="45">
        <v>7.5542247806790003E-2</v>
      </c>
      <c r="D3" s="45">
        <v>4.1343767424000005E-2</v>
      </c>
      <c r="E3" s="45">
        <v>3.3740635283049991E-2</v>
      </c>
      <c r="F3" s="45">
        <v>0.12881977397467001</v>
      </c>
      <c r="G3" s="45"/>
      <c r="H3" s="45"/>
      <c r="I3" s="45"/>
      <c r="J3" s="45"/>
      <c r="K3" s="45"/>
      <c r="L3" s="45"/>
      <c r="M3" s="45"/>
      <c r="N3" s="45"/>
    </row>
    <row r="4" spans="1:14" x14ac:dyDescent="0.25">
      <c r="B4" s="1" t="s">
        <v>81</v>
      </c>
      <c r="C4" s="45">
        <v>1.9084862600000003</v>
      </c>
      <c r="D4" s="45">
        <v>2.2609240200000009</v>
      </c>
      <c r="E4" s="45">
        <v>2.2192515600000009</v>
      </c>
      <c r="F4" s="45">
        <v>2.5465880899999993</v>
      </c>
      <c r="G4" s="45"/>
      <c r="H4" s="45"/>
      <c r="I4" s="45"/>
      <c r="J4" s="45"/>
      <c r="K4" s="45"/>
      <c r="L4" s="45"/>
      <c r="M4" s="45"/>
      <c r="N4" s="45"/>
    </row>
    <row r="5" spans="1:14" x14ac:dyDescent="0.25">
      <c r="B5" s="1" t="s">
        <v>84</v>
      </c>
      <c r="C5" s="45">
        <v>2.0156231</v>
      </c>
      <c r="D5" s="45">
        <v>2.5426427400000002</v>
      </c>
      <c r="E5" s="45">
        <v>2.5732744100000007</v>
      </c>
      <c r="F5" s="45">
        <v>2.5998656999999996</v>
      </c>
      <c r="G5" s="45"/>
      <c r="H5" s="45"/>
      <c r="I5" s="45"/>
      <c r="J5" s="45"/>
      <c r="K5" s="45"/>
      <c r="L5" s="45"/>
      <c r="M5" s="45"/>
      <c r="N5" s="45"/>
    </row>
    <row r="6" spans="1:14" x14ac:dyDescent="0.25">
      <c r="B6" s="1" t="s">
        <v>85</v>
      </c>
      <c r="C6" s="45">
        <v>1.8476515200000001</v>
      </c>
      <c r="D6" s="45">
        <v>1.9589801500000001</v>
      </c>
      <c r="E6" s="45">
        <v>1.67708638</v>
      </c>
      <c r="F6" s="45">
        <v>1.9476348300000002</v>
      </c>
      <c r="G6" s="45"/>
      <c r="H6" s="45"/>
      <c r="I6" s="45"/>
      <c r="J6" s="45"/>
      <c r="K6" s="45"/>
      <c r="L6" s="45"/>
      <c r="M6" s="45"/>
      <c r="N6" s="45"/>
    </row>
    <row r="7" spans="1:14" x14ac:dyDescent="0.25">
      <c r="B7" s="1" t="s">
        <v>82</v>
      </c>
      <c r="C7" s="45">
        <v>0</v>
      </c>
      <c r="D7" s="45">
        <v>0</v>
      </c>
      <c r="E7" s="45">
        <v>0</v>
      </c>
      <c r="F7" s="45">
        <v>0</v>
      </c>
      <c r="G7" s="45"/>
      <c r="H7" s="45"/>
      <c r="I7" s="45"/>
      <c r="J7" s="45"/>
      <c r="K7" s="45"/>
      <c r="L7" s="45"/>
      <c r="M7" s="45"/>
      <c r="N7" s="45"/>
    </row>
    <row r="8" spans="1:14" x14ac:dyDescent="0.25">
      <c r="B8" s="1" t="s">
        <v>83</v>
      </c>
      <c r="C8" s="45">
        <v>0</v>
      </c>
      <c r="D8" s="45">
        <v>0</v>
      </c>
      <c r="E8" s="45">
        <v>0</v>
      </c>
      <c r="F8" s="45">
        <v>0</v>
      </c>
      <c r="G8" s="45"/>
      <c r="H8" s="45"/>
      <c r="I8" s="45"/>
      <c r="J8" s="45"/>
      <c r="K8" s="45"/>
      <c r="L8" s="45"/>
      <c r="M8" s="45"/>
      <c r="N8" s="45"/>
    </row>
    <row r="9" spans="1:14" x14ac:dyDescent="0.25">
      <c r="B9" s="5"/>
      <c r="C9" s="16">
        <f>SUM(C3:C8)</f>
        <v>5.8473031278067902</v>
      </c>
      <c r="D9" s="16">
        <f t="shared" ref="D9:N9" si="0">SUM(D3:D8)</f>
        <v>6.8038906774240013</v>
      </c>
      <c r="E9" s="16">
        <f t="shared" si="0"/>
        <v>6.5033529852830512</v>
      </c>
      <c r="F9" s="16">
        <f t="shared" si="0"/>
        <v>7.2229083939746692</v>
      </c>
      <c r="G9" s="16">
        <f t="shared" si="0"/>
        <v>0</v>
      </c>
      <c r="H9" s="16">
        <f t="shared" si="0"/>
        <v>0</v>
      </c>
      <c r="I9" s="16">
        <f t="shared" si="0"/>
        <v>0</v>
      </c>
      <c r="J9" s="16">
        <f t="shared" si="0"/>
        <v>0</v>
      </c>
      <c r="K9" s="16">
        <f t="shared" si="0"/>
        <v>0</v>
      </c>
      <c r="L9" s="16">
        <f t="shared" si="0"/>
        <v>0</v>
      </c>
      <c r="M9" s="16">
        <f t="shared" si="0"/>
        <v>0</v>
      </c>
      <c r="N9" s="16">
        <f t="shared" si="0"/>
        <v>0</v>
      </c>
    </row>
    <row r="10" spans="1:14" x14ac:dyDescent="0.25">
      <c r="C10" s="16">
        <f>SUM(C3:C4,C7)</f>
        <v>1.9840285078067903</v>
      </c>
      <c r="D10" s="16">
        <f t="shared" ref="D10:N10" si="1">SUM(D3:D4,D7)</f>
        <v>2.3022677874240007</v>
      </c>
      <c r="E10" s="16">
        <f t="shared" si="1"/>
        <v>2.2529921952830509</v>
      </c>
      <c r="F10" s="16">
        <f t="shared" si="1"/>
        <v>2.6754078639746695</v>
      </c>
      <c r="G10" s="16">
        <f t="shared" si="1"/>
        <v>0</v>
      </c>
      <c r="H10" s="16">
        <f t="shared" si="1"/>
        <v>0</v>
      </c>
      <c r="I10" s="16">
        <f t="shared" si="1"/>
        <v>0</v>
      </c>
      <c r="J10" s="16">
        <f t="shared" si="1"/>
        <v>0</v>
      </c>
      <c r="K10" s="16">
        <f t="shared" si="1"/>
        <v>0</v>
      </c>
      <c r="L10" s="16">
        <f t="shared" si="1"/>
        <v>0</v>
      </c>
      <c r="M10" s="16">
        <f t="shared" si="1"/>
        <v>0</v>
      </c>
      <c r="N10" s="16">
        <f t="shared" si="1"/>
        <v>0</v>
      </c>
    </row>
    <row r="11" spans="1:14" x14ac:dyDescent="0.25">
      <c r="C11" s="41">
        <f>SUM(C5:C6,C8)</f>
        <v>3.8632746200000003</v>
      </c>
      <c r="D11" s="41">
        <f t="shared" ref="D11:N11" si="2">SUM(D5:D6,D8)</f>
        <v>4.5016228900000002</v>
      </c>
      <c r="E11" s="41">
        <f t="shared" si="2"/>
        <v>4.2503607900000002</v>
      </c>
      <c r="F11" s="41">
        <f t="shared" si="2"/>
        <v>4.5475005299999998</v>
      </c>
      <c r="G11" s="41">
        <f t="shared" si="2"/>
        <v>0</v>
      </c>
      <c r="H11" s="41">
        <f t="shared" si="2"/>
        <v>0</v>
      </c>
      <c r="I11" s="41">
        <f t="shared" si="2"/>
        <v>0</v>
      </c>
      <c r="J11" s="41">
        <f t="shared" si="2"/>
        <v>0</v>
      </c>
      <c r="K11" s="41">
        <f t="shared" si="2"/>
        <v>0</v>
      </c>
      <c r="L11" s="41">
        <f t="shared" si="2"/>
        <v>0</v>
      </c>
      <c r="M11" s="41">
        <f t="shared" si="2"/>
        <v>0</v>
      </c>
      <c r="N11" s="41">
        <f t="shared" si="2"/>
        <v>0</v>
      </c>
    </row>
    <row r="13" spans="1:14" x14ac:dyDescent="0.25">
      <c r="B13" s="2" t="s">
        <v>5</v>
      </c>
      <c r="C13" s="3">
        <v>43191</v>
      </c>
      <c r="D13" s="3">
        <v>43221</v>
      </c>
      <c r="E13" s="3">
        <v>43252</v>
      </c>
      <c r="F13" s="3">
        <v>43282</v>
      </c>
      <c r="G13" s="3">
        <v>43313</v>
      </c>
      <c r="H13" s="3">
        <v>43344</v>
      </c>
      <c r="I13" s="3">
        <v>43374</v>
      </c>
      <c r="J13" s="3">
        <v>43405</v>
      </c>
      <c r="K13" s="3">
        <v>43435</v>
      </c>
      <c r="L13" s="3">
        <v>43466</v>
      </c>
      <c r="M13" s="3">
        <v>43497</v>
      </c>
      <c r="N13" s="3">
        <v>43525</v>
      </c>
    </row>
    <row r="14" spans="1:14" x14ac:dyDescent="0.25">
      <c r="B14" s="10" t="s">
        <v>85</v>
      </c>
      <c r="C14" s="76">
        <v>48983.042000000001</v>
      </c>
      <c r="D14" s="76">
        <v>52527.169000000002</v>
      </c>
      <c r="E14" s="76">
        <v>47632.440999999999</v>
      </c>
      <c r="F14" s="76">
        <v>58800.014000000003</v>
      </c>
      <c r="G14" s="15"/>
      <c r="H14" s="15"/>
      <c r="I14" s="15"/>
      <c r="J14" s="15"/>
      <c r="K14" s="15"/>
      <c r="L14" s="15"/>
      <c r="M14" s="15"/>
      <c r="N14" s="15"/>
    </row>
    <row r="15" spans="1:14" x14ac:dyDescent="0.25">
      <c r="B15" s="10" t="s">
        <v>141</v>
      </c>
      <c r="C15" s="75">
        <v>4468.8760000000002</v>
      </c>
      <c r="D15" s="75">
        <v>4942.2079999999996</v>
      </c>
      <c r="E15" s="75">
        <v>3480.5</v>
      </c>
      <c r="F15" s="75">
        <v>4972.2510000000002</v>
      </c>
      <c r="G15" s="15"/>
      <c r="H15" s="15"/>
      <c r="I15" s="15"/>
      <c r="J15" s="15"/>
      <c r="K15" s="15"/>
      <c r="L15" s="15"/>
      <c r="M15" s="15"/>
      <c r="N15" s="15"/>
    </row>
    <row r="16" spans="1:14" x14ac:dyDescent="0.25">
      <c r="C16" s="28">
        <f>SUM(C14:C15)</f>
        <v>53451.918000000005</v>
      </c>
      <c r="D16" s="28">
        <f t="shared" ref="D16:N16" si="3">SUM(D14:D15)</f>
        <v>57469.377</v>
      </c>
      <c r="E16" s="28">
        <f t="shared" si="3"/>
        <v>51112.940999999999</v>
      </c>
      <c r="F16" s="28">
        <f t="shared" si="3"/>
        <v>63772.264999999999</v>
      </c>
      <c r="G16" s="28">
        <f t="shared" si="3"/>
        <v>0</v>
      </c>
      <c r="H16" s="28">
        <f t="shared" si="3"/>
        <v>0</v>
      </c>
      <c r="I16" s="28">
        <f t="shared" si="3"/>
        <v>0</v>
      </c>
      <c r="J16" s="28">
        <f t="shared" si="3"/>
        <v>0</v>
      </c>
      <c r="K16" s="28">
        <f t="shared" si="3"/>
        <v>0</v>
      </c>
      <c r="L16" s="28">
        <f t="shared" si="3"/>
        <v>0</v>
      </c>
      <c r="M16" s="28">
        <f t="shared" si="3"/>
        <v>0</v>
      </c>
      <c r="N16" s="28">
        <f t="shared" si="3"/>
        <v>0</v>
      </c>
    </row>
    <row r="17" spans="1:2" x14ac:dyDescent="0.25">
      <c r="B17" t="s">
        <v>178</v>
      </c>
    </row>
    <row r="18" spans="1:2" x14ac:dyDescent="0.25">
      <c r="A18" t="s">
        <v>42</v>
      </c>
      <c r="B18" s="13">
        <f>HLOOKUP(Main!$E$2,STOR!$C$2:$N$11,8,FALSE)</f>
        <v>7.2229083939746692</v>
      </c>
    </row>
    <row r="19" spans="1:2" x14ac:dyDescent="0.25">
      <c r="A19" t="s">
        <v>180</v>
      </c>
      <c r="B19" s="13">
        <f>HLOOKUP(Main!$E$2,STOR!$C$2:$N$11,9,FALSE)</f>
        <v>2.6754078639746695</v>
      </c>
    </row>
    <row r="20" spans="1:2" x14ac:dyDescent="0.25">
      <c r="A20" t="s">
        <v>181</v>
      </c>
      <c r="B20" s="13">
        <f>HLOOKUP(Main!$E$2,STOR!$C$2:$N$11,10,FALSE)</f>
        <v>4.5475005299999998</v>
      </c>
    </row>
    <row r="21" spans="1:2" x14ac:dyDescent="0.25">
      <c r="A21" t="s">
        <v>182</v>
      </c>
      <c r="B21" s="55">
        <f>HLOOKUP(Main!$E$1,STOR!$C$13:$N$16,4,FALSE)</f>
        <v>63772.264999999999</v>
      </c>
    </row>
  </sheetData>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N54"/>
  <sheetViews>
    <sheetView zoomScale="70" zoomScaleNormal="70" workbookViewId="0">
      <selection activeCell="N54" sqref="N54"/>
    </sheetView>
  </sheetViews>
  <sheetFormatPr defaultRowHeight="15" x14ac:dyDescent="0.25"/>
  <cols>
    <col min="2" max="2" width="48.28515625" customWidth="1"/>
    <col min="3" max="3" width="11" bestFit="1" customWidth="1"/>
    <col min="4" max="4" width="10.5703125" bestFit="1" customWidth="1"/>
    <col min="5" max="6" width="11.42578125" bestFit="1" customWidth="1"/>
    <col min="7" max="14" width="6.5703125" customWidth="1"/>
    <col min="15" max="15" width="27.5703125" customWidth="1"/>
    <col min="16" max="16" width="35.7109375" customWidth="1"/>
    <col min="17" max="17" width="11.7109375" bestFit="1" customWidth="1"/>
  </cols>
  <sheetData>
    <row r="2" spans="2:14" x14ac:dyDescent="0.25">
      <c r="B2" s="2" t="s">
        <v>41</v>
      </c>
      <c r="C2" s="3">
        <v>43191</v>
      </c>
      <c r="D2" s="3">
        <v>43221</v>
      </c>
      <c r="E2" s="3">
        <v>43252</v>
      </c>
      <c r="F2" s="3">
        <v>43282</v>
      </c>
      <c r="G2" s="3">
        <v>43313</v>
      </c>
      <c r="H2" s="3">
        <v>43344</v>
      </c>
      <c r="I2" s="3">
        <v>43374</v>
      </c>
      <c r="J2" s="3">
        <v>43405</v>
      </c>
      <c r="K2" s="3">
        <v>43435</v>
      </c>
      <c r="L2" s="3">
        <v>43466</v>
      </c>
      <c r="M2" s="3">
        <v>43497</v>
      </c>
      <c r="N2" s="3">
        <v>43525</v>
      </c>
    </row>
    <row r="3" spans="2:14" x14ac:dyDescent="0.25">
      <c r="B3" s="10" t="s">
        <v>36</v>
      </c>
      <c r="C3" s="45">
        <v>0.11204639999999991</v>
      </c>
      <c r="D3" s="45">
        <v>0.1157812799999999</v>
      </c>
      <c r="E3" s="45">
        <v>0.11204639999999991</v>
      </c>
      <c r="F3" s="45">
        <v>0.1157812799999999</v>
      </c>
      <c r="G3" s="45"/>
      <c r="H3" s="45"/>
      <c r="I3" s="45"/>
      <c r="J3" s="45"/>
      <c r="K3" s="45"/>
      <c r="L3" s="45"/>
      <c r="M3" s="45"/>
      <c r="N3" s="45"/>
    </row>
    <row r="4" spans="2:14" x14ac:dyDescent="0.25">
      <c r="B4" s="10" t="s">
        <v>37</v>
      </c>
      <c r="C4" s="45">
        <v>1.6120484639999991E-2</v>
      </c>
      <c r="D4" s="45">
        <v>1.6657834127999992E-2</v>
      </c>
      <c r="E4" s="45">
        <v>1.6120484639999991E-2</v>
      </c>
      <c r="F4" s="45">
        <v>1.6657834127999992E-2</v>
      </c>
      <c r="G4" s="45"/>
      <c r="H4" s="45"/>
      <c r="I4" s="45"/>
      <c r="J4" s="45"/>
      <c r="K4" s="45"/>
      <c r="L4" s="45"/>
      <c r="M4" s="45"/>
      <c r="N4" s="45"/>
    </row>
    <row r="5" spans="2:14" x14ac:dyDescent="0.25">
      <c r="B5" s="10" t="s">
        <v>38</v>
      </c>
      <c r="C5" s="45">
        <v>1.638527E-2</v>
      </c>
      <c r="D5" s="45">
        <v>0.27202451</v>
      </c>
      <c r="E5" s="45">
        <v>3.3415591599999996</v>
      </c>
      <c r="F5" s="45">
        <v>6.0774469600000006E-2</v>
      </c>
      <c r="G5" s="45"/>
      <c r="H5" s="45"/>
      <c r="I5" s="45"/>
      <c r="J5" s="45"/>
      <c r="K5" s="45"/>
      <c r="L5" s="45"/>
      <c r="M5" s="45"/>
      <c r="N5" s="45"/>
    </row>
    <row r="6" spans="2:14" ht="16.5" customHeight="1" x14ac:dyDescent="0.25">
      <c r="B6" s="10" t="s">
        <v>39</v>
      </c>
      <c r="C6" s="45">
        <v>0</v>
      </c>
      <c r="D6" s="45">
        <v>0</v>
      </c>
      <c r="E6" s="45">
        <v>0</v>
      </c>
      <c r="F6" s="45">
        <v>0</v>
      </c>
      <c r="G6" s="45"/>
      <c r="H6" s="45"/>
      <c r="I6" s="45"/>
      <c r="J6" s="45"/>
      <c r="K6" s="45"/>
      <c r="L6" s="45"/>
      <c r="M6" s="45"/>
      <c r="N6" s="45"/>
    </row>
    <row r="7" spans="2:14" ht="15.75" customHeight="1" x14ac:dyDescent="0.25">
      <c r="B7" s="10" t="s">
        <v>40</v>
      </c>
      <c r="C7" s="45">
        <v>0</v>
      </c>
      <c r="D7" s="45">
        <v>0</v>
      </c>
      <c r="E7" s="45">
        <v>0</v>
      </c>
      <c r="F7" s="45">
        <v>0</v>
      </c>
      <c r="G7" s="45"/>
      <c r="H7" s="45"/>
      <c r="I7" s="45"/>
      <c r="J7" s="45"/>
      <c r="K7" s="45"/>
      <c r="L7" s="45"/>
      <c r="M7" s="45"/>
      <c r="N7" s="45"/>
    </row>
    <row r="8" spans="2:14" x14ac:dyDescent="0.25">
      <c r="B8" s="10" t="s">
        <v>144</v>
      </c>
      <c r="C8" s="45">
        <v>2.59546163</v>
      </c>
      <c r="D8" s="45">
        <v>0.23406667000000003</v>
      </c>
      <c r="E8" s="45">
        <v>7.4999999999999997E-2</v>
      </c>
      <c r="F8" s="45">
        <v>0</v>
      </c>
      <c r="G8" s="45"/>
      <c r="H8" s="45"/>
      <c r="I8" s="45"/>
      <c r="J8" s="45"/>
      <c r="K8" s="45"/>
      <c r="L8" s="45"/>
      <c r="M8" s="45"/>
      <c r="N8" s="45"/>
    </row>
    <row r="11" spans="2:14" x14ac:dyDescent="0.25">
      <c r="B11" s="2" t="s">
        <v>87</v>
      </c>
      <c r="C11" s="3">
        <v>43191</v>
      </c>
      <c r="D11" s="3">
        <v>43221</v>
      </c>
      <c r="E11" s="3">
        <v>43252</v>
      </c>
      <c r="F11" s="3">
        <v>43282</v>
      </c>
      <c r="G11" s="3">
        <v>43313</v>
      </c>
      <c r="H11" s="3">
        <v>43344</v>
      </c>
      <c r="I11" s="3">
        <v>43374</v>
      </c>
      <c r="J11" s="3">
        <v>43405</v>
      </c>
      <c r="K11" s="3">
        <v>43435</v>
      </c>
      <c r="L11" s="3">
        <v>43466</v>
      </c>
      <c r="M11" s="3">
        <v>43497</v>
      </c>
      <c r="N11" s="3">
        <v>43525</v>
      </c>
    </row>
    <row r="12" spans="2:14" x14ac:dyDescent="0.25">
      <c r="B12" s="56" t="s">
        <v>174</v>
      </c>
      <c r="C12" s="47">
        <v>18.765142204345864</v>
      </c>
      <c r="D12" s="47">
        <v>13.595507872581498</v>
      </c>
      <c r="E12" s="45">
        <v>31.706426889172153</v>
      </c>
      <c r="F12" s="45">
        <v>23.142327037999269</v>
      </c>
      <c r="G12" s="45"/>
      <c r="H12" s="45"/>
      <c r="I12" s="45"/>
      <c r="J12" s="45"/>
      <c r="K12" s="45"/>
      <c r="L12" s="45"/>
      <c r="M12" s="45"/>
      <c r="N12" s="45"/>
    </row>
    <row r="13" spans="2:14" x14ac:dyDescent="0.25">
      <c r="B13" s="56" t="s">
        <v>175</v>
      </c>
      <c r="C13" s="47">
        <v>3.9531621856272401</v>
      </c>
      <c r="D13" s="45">
        <v>10.332102736896459</v>
      </c>
      <c r="E13" s="45">
        <v>15.618365026992388</v>
      </c>
      <c r="F13" s="45">
        <v>15.814284003256748</v>
      </c>
      <c r="G13" s="45"/>
      <c r="H13" s="45"/>
      <c r="I13" s="45"/>
      <c r="J13" s="45"/>
      <c r="K13" s="45"/>
      <c r="L13" s="45"/>
      <c r="M13" s="45"/>
      <c r="N13" s="45"/>
    </row>
    <row r="14" spans="2:14" x14ac:dyDescent="0.25">
      <c r="B14" s="56" t="s">
        <v>167</v>
      </c>
      <c r="C14" s="47">
        <v>0</v>
      </c>
      <c r="D14" s="45">
        <v>0</v>
      </c>
      <c r="E14" s="45">
        <v>0</v>
      </c>
      <c r="F14" s="45">
        <v>0</v>
      </c>
      <c r="G14" s="45"/>
      <c r="H14" s="45"/>
      <c r="I14" s="45"/>
      <c r="J14" s="45"/>
      <c r="K14" s="45"/>
      <c r="L14" s="45"/>
      <c r="M14" s="45"/>
      <c r="N14" s="45"/>
    </row>
    <row r="15" spans="2:14" x14ac:dyDescent="0.25">
      <c r="B15" s="56" t="s">
        <v>169</v>
      </c>
      <c r="C15" s="45">
        <v>2.7400137846400008</v>
      </c>
      <c r="D15" s="45">
        <v>0.63853029412799978</v>
      </c>
      <c r="E15" s="45">
        <v>3.5447260446399995</v>
      </c>
      <c r="F15" s="45">
        <v>0.19321358372800002</v>
      </c>
      <c r="G15" s="45"/>
      <c r="H15" s="45"/>
      <c r="I15" s="45"/>
      <c r="J15" s="45"/>
      <c r="K15" s="45"/>
      <c r="L15" s="45"/>
      <c r="M15" s="45"/>
      <c r="N15" s="45"/>
    </row>
    <row r="16" spans="2:14" x14ac:dyDescent="0.25">
      <c r="B16" s="56" t="s">
        <v>168</v>
      </c>
      <c r="C16" s="45">
        <v>1.1220409547104937</v>
      </c>
      <c r="D16" s="45">
        <v>1.3614640063926633</v>
      </c>
      <c r="E16" s="45">
        <v>0.24167062707101611</v>
      </c>
      <c r="F16" s="45">
        <v>0.90010988438616746</v>
      </c>
      <c r="G16" s="45"/>
      <c r="H16" s="45"/>
      <c r="I16" s="45"/>
      <c r="J16" s="45"/>
      <c r="K16" s="45"/>
      <c r="L16" s="45"/>
      <c r="M16" s="45"/>
      <c r="N16" s="45"/>
    </row>
    <row r="17" spans="2:14" x14ac:dyDescent="0.25">
      <c r="B17" s="56" t="s">
        <v>170</v>
      </c>
      <c r="C17" s="45">
        <v>3.4256341829807981</v>
      </c>
      <c r="D17" s="45">
        <v>8.4802055770717946</v>
      </c>
      <c r="E17" s="45">
        <v>9.8497403128981453</v>
      </c>
      <c r="F17" s="45">
        <v>11.216732253211353</v>
      </c>
      <c r="G17" s="45"/>
      <c r="H17" s="45"/>
      <c r="I17" s="45"/>
      <c r="J17" s="45"/>
      <c r="K17" s="45"/>
      <c r="L17" s="45"/>
      <c r="M17" s="45"/>
      <c r="N17" s="45"/>
    </row>
    <row r="18" spans="2:14" x14ac:dyDescent="0.25">
      <c r="B18" s="56" t="s">
        <v>86</v>
      </c>
      <c r="C18" s="45">
        <v>0</v>
      </c>
      <c r="D18" s="45">
        <v>0</v>
      </c>
      <c r="E18" s="45">
        <v>0</v>
      </c>
      <c r="F18" s="45">
        <v>0</v>
      </c>
      <c r="G18" s="45"/>
      <c r="H18" s="45"/>
      <c r="I18" s="45"/>
      <c r="J18" s="45"/>
      <c r="K18" s="45"/>
      <c r="L18" s="45"/>
      <c r="M18" s="45"/>
      <c r="N18" s="45"/>
    </row>
    <row r="19" spans="2:14" x14ac:dyDescent="0.25">
      <c r="B19" s="56" t="s">
        <v>172</v>
      </c>
      <c r="C19" s="45">
        <v>2.7400137846400008</v>
      </c>
      <c r="D19" s="45">
        <v>0.63853029412799978</v>
      </c>
      <c r="E19" s="45">
        <v>3.5447260446399995</v>
      </c>
      <c r="F19" s="45">
        <v>0.19321358372800002</v>
      </c>
      <c r="G19" s="45"/>
      <c r="H19" s="45"/>
      <c r="I19" s="45"/>
      <c r="J19" s="45"/>
      <c r="K19" s="45"/>
      <c r="L19" s="45"/>
      <c r="M19" s="45"/>
      <c r="N19" s="45"/>
    </row>
    <row r="22" spans="2:14" x14ac:dyDescent="0.25">
      <c r="B22" s="2" t="s">
        <v>173</v>
      </c>
      <c r="C22" s="3">
        <v>43191</v>
      </c>
      <c r="D22" s="3">
        <v>43221</v>
      </c>
      <c r="E22" s="3">
        <v>43252</v>
      </c>
      <c r="F22" s="3">
        <v>43282</v>
      </c>
      <c r="G22" s="3">
        <v>43313</v>
      </c>
      <c r="H22" s="3">
        <v>43344</v>
      </c>
      <c r="I22" s="3">
        <v>43374</v>
      </c>
      <c r="J22" s="3">
        <v>43405</v>
      </c>
      <c r="K22" s="3">
        <v>43435</v>
      </c>
      <c r="L22" s="3">
        <v>43466</v>
      </c>
      <c r="M22" s="3">
        <v>43497</v>
      </c>
      <c r="N22" s="3">
        <v>43525</v>
      </c>
    </row>
    <row r="23" spans="2:14" x14ac:dyDescent="0.25">
      <c r="B23" s="56" t="s">
        <v>174</v>
      </c>
      <c r="C23" s="15">
        <v>223524.63400000002</v>
      </c>
      <c r="D23" s="15">
        <v>169041.23699999991</v>
      </c>
      <c r="E23" s="15">
        <v>486056.89000000031</v>
      </c>
      <c r="F23" s="15">
        <v>240083.21600000001</v>
      </c>
      <c r="G23" s="15"/>
      <c r="H23" s="15"/>
      <c r="I23" s="15"/>
      <c r="J23" s="15"/>
      <c r="K23" s="15"/>
      <c r="L23" s="15"/>
      <c r="M23" s="15"/>
      <c r="N23" s="15"/>
    </row>
    <row r="24" spans="2:14" x14ac:dyDescent="0.25">
      <c r="B24" s="56" t="s">
        <v>175</v>
      </c>
      <c r="C24" s="15">
        <v>2867</v>
      </c>
      <c r="D24" s="15">
        <v>6502.5</v>
      </c>
      <c r="E24" s="15">
        <v>36191.4</v>
      </c>
      <c r="F24" s="15">
        <v>67527</v>
      </c>
      <c r="G24" s="15"/>
      <c r="H24" s="15"/>
      <c r="I24" s="15"/>
      <c r="J24" s="15"/>
      <c r="K24" s="15"/>
      <c r="L24" s="15"/>
      <c r="M24" s="15"/>
      <c r="N24" s="15"/>
    </row>
    <row r="25" spans="2:14" x14ac:dyDescent="0.25">
      <c r="B25" s="56" t="s">
        <v>167</v>
      </c>
      <c r="C25" s="15">
        <v>29230.236000000001</v>
      </c>
      <c r="D25" s="15">
        <v>38818.62200000001</v>
      </c>
      <c r="E25" s="15">
        <v>36772.302999999993</v>
      </c>
      <c r="F25" s="15">
        <v>9742.6910000000007</v>
      </c>
      <c r="G25" s="15"/>
      <c r="H25" s="15"/>
      <c r="I25" s="15"/>
      <c r="J25" s="15"/>
      <c r="K25" s="15"/>
      <c r="L25" s="15"/>
      <c r="M25" s="15"/>
      <c r="N25" s="15"/>
    </row>
    <row r="26" spans="2:14" x14ac:dyDescent="0.25">
      <c r="B26" s="56" t="s">
        <v>169</v>
      </c>
      <c r="C26" s="15">
        <v>20584</v>
      </c>
      <c r="D26" s="15">
        <v>70647.5</v>
      </c>
      <c r="E26" s="15">
        <v>108898</v>
      </c>
      <c r="F26" s="15">
        <v>100644.5</v>
      </c>
      <c r="G26" s="15"/>
      <c r="H26" s="15"/>
      <c r="I26" s="15"/>
      <c r="J26" s="15"/>
      <c r="K26" s="15"/>
      <c r="L26" s="15"/>
      <c r="M26" s="15"/>
      <c r="N26" s="15"/>
    </row>
    <row r="27" spans="2:14" x14ac:dyDescent="0.25">
      <c r="B27" s="56" t="s">
        <v>168</v>
      </c>
      <c r="C27" s="29">
        <v>31162.47</v>
      </c>
      <c r="D27" s="29">
        <v>29151.453999999994</v>
      </c>
      <c r="E27" s="29">
        <v>14146.085000000003</v>
      </c>
      <c r="F27" s="29">
        <v>40904.041999999994</v>
      </c>
      <c r="G27" s="29"/>
      <c r="H27" s="29"/>
      <c r="I27" s="29"/>
      <c r="J27" s="29"/>
      <c r="K27" s="29"/>
      <c r="L27" s="29"/>
      <c r="M27" s="29"/>
      <c r="N27" s="29"/>
    </row>
    <row r="28" spans="2:14" x14ac:dyDescent="0.25">
      <c r="B28" s="56" t="s">
        <v>170</v>
      </c>
      <c r="C28" s="29">
        <v>101715</v>
      </c>
      <c r="D28" s="29">
        <v>215551</v>
      </c>
      <c r="E28" s="29">
        <v>194531.5</v>
      </c>
      <c r="F28" s="29">
        <v>226187</v>
      </c>
      <c r="G28" s="29"/>
      <c r="H28" s="29"/>
      <c r="I28" s="29"/>
      <c r="J28" s="29"/>
      <c r="K28" s="29"/>
      <c r="L28" s="29"/>
      <c r="M28" s="29"/>
      <c r="N28" s="29"/>
    </row>
    <row r="29" spans="2:14" x14ac:dyDescent="0.25">
      <c r="B29" s="56" t="s">
        <v>86</v>
      </c>
      <c r="C29" s="29">
        <v>0</v>
      </c>
      <c r="D29" s="29">
        <v>0</v>
      </c>
      <c r="E29" s="29">
        <v>0</v>
      </c>
      <c r="F29" s="29">
        <v>0</v>
      </c>
      <c r="G29" s="29"/>
      <c r="H29" s="29"/>
      <c r="I29" s="29"/>
      <c r="J29" s="29"/>
      <c r="K29" s="29"/>
      <c r="L29" s="29"/>
      <c r="M29" s="29"/>
      <c r="N29" s="29"/>
    </row>
    <row r="34" spans="2:14" x14ac:dyDescent="0.25">
      <c r="B34" t="s">
        <v>178</v>
      </c>
    </row>
    <row r="35" spans="2:14" x14ac:dyDescent="0.25">
      <c r="B35" t="s">
        <v>172</v>
      </c>
      <c r="C35" s="13">
        <f>HLOOKUP(Main!E1,Constraints!C11:N19,9,FALSE)</f>
        <v>0.19321358372800002</v>
      </c>
    </row>
    <row r="48" spans="2:14" x14ac:dyDescent="0.25">
      <c r="C48" s="13"/>
      <c r="D48" s="13"/>
      <c r="E48" s="13"/>
      <c r="F48" s="13"/>
      <c r="G48" s="13"/>
      <c r="H48" s="13"/>
      <c r="I48" s="13"/>
      <c r="J48" s="13"/>
      <c r="K48" s="13"/>
      <c r="L48" s="13"/>
      <c r="M48" s="13"/>
      <c r="N48" s="13"/>
    </row>
    <row r="49" spans="2:14" x14ac:dyDescent="0.25">
      <c r="B49" s="49"/>
      <c r="C49" s="13"/>
      <c r="D49" s="13"/>
      <c r="E49" s="13"/>
      <c r="F49" s="13"/>
      <c r="G49" s="13"/>
      <c r="H49" s="13"/>
      <c r="I49" s="13"/>
      <c r="J49" s="13"/>
      <c r="K49" s="13"/>
      <c r="L49" s="13"/>
      <c r="M49" s="13"/>
      <c r="N49" s="13"/>
    </row>
    <row r="50" spans="2:14" x14ac:dyDescent="0.25">
      <c r="B50" s="49"/>
      <c r="C50" s="13"/>
      <c r="D50" s="13"/>
      <c r="E50" s="13"/>
      <c r="F50" s="13"/>
      <c r="G50" s="13"/>
      <c r="H50" s="13"/>
      <c r="I50" s="13"/>
      <c r="J50" s="13"/>
      <c r="K50" s="13"/>
      <c r="L50" s="13"/>
      <c r="M50" s="13"/>
      <c r="N50" s="13"/>
    </row>
    <row r="51" spans="2:14" x14ac:dyDescent="0.25">
      <c r="C51" s="13"/>
      <c r="D51" s="13"/>
      <c r="E51" s="13"/>
      <c r="F51" s="13"/>
      <c r="G51" s="13"/>
      <c r="H51" s="13"/>
      <c r="I51" s="13"/>
      <c r="J51" s="13"/>
      <c r="K51" s="13"/>
      <c r="L51" s="13"/>
      <c r="M51" s="13"/>
      <c r="N51" s="13"/>
    </row>
    <row r="52" spans="2:14" x14ac:dyDescent="0.25">
      <c r="B52" s="49"/>
      <c r="C52" s="13"/>
      <c r="D52" s="13"/>
      <c r="E52" s="13"/>
      <c r="F52" s="13"/>
      <c r="G52" s="13"/>
      <c r="H52" s="13"/>
      <c r="I52" s="13"/>
      <c r="J52" s="13"/>
      <c r="K52" s="13"/>
      <c r="L52" s="13"/>
      <c r="M52" s="13"/>
      <c r="N52" s="13"/>
    </row>
    <row r="53" spans="2:14" x14ac:dyDescent="0.25">
      <c r="B53" s="50" t="s">
        <v>171</v>
      </c>
      <c r="C53" s="13"/>
      <c r="D53" s="13"/>
      <c r="E53" s="13"/>
      <c r="F53" s="13"/>
      <c r="G53" s="13"/>
      <c r="H53" s="13"/>
      <c r="I53" s="13"/>
      <c r="J53" s="13"/>
      <c r="K53" s="13"/>
      <c r="L53" s="13"/>
      <c r="M53" s="13"/>
      <c r="N53" s="13"/>
    </row>
    <row r="54" spans="2:14" x14ac:dyDescent="0.25">
      <c r="B54" s="49" t="str">
        <f>"Constraints - "&amp;TEXT(Main!E1,"mmm yyyy")</f>
        <v>Constraints - Jul 2018</v>
      </c>
      <c r="C54" s="13"/>
      <c r="D54" s="13"/>
      <c r="E54" s="13"/>
      <c r="F54" s="13"/>
      <c r="G54" s="13"/>
      <c r="H54" s="13"/>
      <c r="I54" s="13"/>
      <c r="J54" s="13"/>
      <c r="K54" s="13"/>
      <c r="L54" s="13"/>
      <c r="M54" s="13"/>
      <c r="N54" s="13"/>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C17"/>
  <sheetViews>
    <sheetView zoomScale="70" zoomScaleNormal="70" workbookViewId="0">
      <selection activeCell="D20" sqref="D20"/>
    </sheetView>
  </sheetViews>
  <sheetFormatPr defaultRowHeight="15" x14ac:dyDescent="0.25"/>
  <cols>
    <col min="2" max="2" width="24.5703125" bestFit="1" customWidth="1"/>
    <col min="3" max="3" width="12.42578125" bestFit="1" customWidth="1"/>
    <col min="4" max="5" width="9.7109375" bestFit="1" customWidth="1"/>
    <col min="16" max="16" width="26.7109375" bestFit="1" customWidth="1"/>
    <col min="17" max="17" width="12" bestFit="1" customWidth="1"/>
    <col min="18" max="18" width="8.28515625" bestFit="1" customWidth="1"/>
    <col min="19" max="19" width="7.85546875" bestFit="1" customWidth="1"/>
    <col min="20" max="20" width="7.140625" bestFit="1" customWidth="1"/>
    <col min="21" max="22" width="8.28515625" bestFit="1" customWidth="1"/>
    <col min="23" max="23" width="7.85546875" bestFit="1" customWidth="1"/>
    <col min="24" max="24" width="8.140625" bestFit="1" customWidth="1"/>
    <col min="25" max="25" width="8.28515625" bestFit="1" customWidth="1"/>
    <col min="26" max="26" width="7.85546875" bestFit="1" customWidth="1"/>
    <col min="27" max="27" width="8.140625" bestFit="1" customWidth="1"/>
    <col min="28" max="28" width="7.85546875" bestFit="1" customWidth="1"/>
  </cols>
  <sheetData>
    <row r="2" spans="2:29" x14ac:dyDescent="0.25">
      <c r="B2" s="2" t="s">
        <v>41</v>
      </c>
      <c r="C2" s="3">
        <v>43220</v>
      </c>
      <c r="D2" s="3">
        <v>43251</v>
      </c>
      <c r="E2" s="3">
        <v>43281</v>
      </c>
      <c r="F2" s="3">
        <v>43312</v>
      </c>
      <c r="G2" s="3">
        <v>43343</v>
      </c>
      <c r="H2" s="3">
        <v>43373</v>
      </c>
      <c r="I2" s="3">
        <v>43404</v>
      </c>
      <c r="J2" s="3">
        <v>43434</v>
      </c>
      <c r="K2" s="3">
        <v>43465</v>
      </c>
      <c r="L2" s="3">
        <v>43496</v>
      </c>
      <c r="M2" s="3">
        <v>43524</v>
      </c>
      <c r="N2" s="3">
        <v>43555</v>
      </c>
    </row>
    <row r="3" spans="2:29" x14ac:dyDescent="0.25">
      <c r="B3" s="10" t="s">
        <v>88</v>
      </c>
      <c r="C3" s="45">
        <v>0.22926964812080999</v>
      </c>
      <c r="D3" s="45">
        <v>8.3770135558110012E-2</v>
      </c>
      <c r="E3" s="45">
        <v>7.4540071759729987E-2</v>
      </c>
      <c r="F3" s="45">
        <v>1.6393653292760001E-2</v>
      </c>
      <c r="G3" s="45"/>
      <c r="H3" s="45"/>
      <c r="I3" s="45"/>
      <c r="J3" s="45"/>
      <c r="K3" s="45"/>
      <c r="L3" s="45"/>
      <c r="M3" s="45"/>
      <c r="N3" s="45"/>
      <c r="AC3" s="1"/>
    </row>
    <row r="4" spans="2:29" x14ac:dyDescent="0.25">
      <c r="B4" s="10" t="s">
        <v>89</v>
      </c>
      <c r="C4" s="45">
        <v>0.19076406297142001</v>
      </c>
      <c r="D4" s="45">
        <v>1.9737017589767301</v>
      </c>
      <c r="E4" s="45">
        <v>0.33233941992889998</v>
      </c>
      <c r="F4" s="47">
        <v>0.55117045496392991</v>
      </c>
      <c r="G4" s="47"/>
      <c r="H4" s="47"/>
      <c r="I4" s="47"/>
      <c r="J4" s="47"/>
      <c r="K4" s="47"/>
      <c r="L4" s="47"/>
      <c r="M4" s="47"/>
      <c r="N4" s="47"/>
      <c r="AC4" s="1"/>
    </row>
    <row r="5" spans="2:29" x14ac:dyDescent="0.25">
      <c r="B5" s="10" t="s">
        <v>90</v>
      </c>
      <c r="C5" s="45">
        <v>0</v>
      </c>
      <c r="D5" s="45">
        <v>0</v>
      </c>
      <c r="E5" s="45">
        <v>8.8663725995000002E-4</v>
      </c>
      <c r="F5" s="47">
        <v>4.4665580622500001E-3</v>
      </c>
      <c r="G5" s="47"/>
      <c r="H5" s="47"/>
      <c r="I5" s="47"/>
      <c r="J5" s="47"/>
      <c r="K5" s="47"/>
      <c r="L5" s="47"/>
      <c r="M5" s="47"/>
      <c r="N5" s="47"/>
      <c r="AC5" s="1"/>
    </row>
    <row r="9" spans="2:29" x14ac:dyDescent="0.25">
      <c r="B9" s="2" t="s">
        <v>115</v>
      </c>
      <c r="C9" s="3">
        <v>43220</v>
      </c>
      <c r="D9" s="3">
        <v>43251</v>
      </c>
      <c r="E9" s="3">
        <v>43281</v>
      </c>
      <c r="F9" s="3">
        <v>43312</v>
      </c>
      <c r="G9" s="3">
        <v>43343</v>
      </c>
      <c r="H9" s="3">
        <v>43373</v>
      </c>
      <c r="I9" s="3">
        <v>43404</v>
      </c>
      <c r="J9" s="3">
        <v>43434</v>
      </c>
      <c r="K9" s="3">
        <v>43465</v>
      </c>
      <c r="L9" s="3">
        <v>43496</v>
      </c>
      <c r="M9" s="3">
        <v>43524</v>
      </c>
      <c r="N9" s="3">
        <v>43555</v>
      </c>
    </row>
    <row r="10" spans="2:29" x14ac:dyDescent="0.25">
      <c r="B10" s="10" t="s">
        <v>116</v>
      </c>
      <c r="C10" s="15">
        <v>-7746.0359999999982</v>
      </c>
      <c r="D10" s="15">
        <v>-2620.02</v>
      </c>
      <c r="E10" s="15">
        <v>-1634.1059999999998</v>
      </c>
      <c r="F10" s="15">
        <v>-807.94100000000003</v>
      </c>
      <c r="G10" s="15"/>
      <c r="H10" s="15"/>
      <c r="I10" s="15"/>
      <c r="J10" s="15"/>
      <c r="K10" s="15"/>
      <c r="L10" s="15"/>
      <c r="M10" s="15"/>
      <c r="N10" s="15"/>
    </row>
    <row r="11" spans="2:29" x14ac:dyDescent="0.25">
      <c r="B11" s="10" t="s">
        <v>117</v>
      </c>
      <c r="C11" s="15">
        <v>-11600</v>
      </c>
      <c r="D11" s="15">
        <v>-61661</v>
      </c>
      <c r="E11" s="15">
        <v>-12300</v>
      </c>
      <c r="F11" s="15">
        <v>-26763</v>
      </c>
      <c r="G11" s="15"/>
      <c r="H11" s="15"/>
      <c r="I11" s="15"/>
      <c r="J11" s="15"/>
      <c r="K11" s="15"/>
      <c r="L11" s="15"/>
      <c r="M11" s="15"/>
      <c r="N11" s="15"/>
    </row>
    <row r="12" spans="2:29" x14ac:dyDescent="0.25">
      <c r="B12" s="10" t="s">
        <v>118</v>
      </c>
      <c r="C12" s="15">
        <v>0</v>
      </c>
      <c r="D12" s="15">
        <v>0</v>
      </c>
      <c r="E12" s="15">
        <v>-232.68299999999999</v>
      </c>
      <c r="F12" s="15">
        <v>-327.55799999999999</v>
      </c>
      <c r="G12" s="15"/>
      <c r="H12" s="15"/>
      <c r="I12" s="15"/>
      <c r="J12" s="15"/>
      <c r="K12" s="15"/>
      <c r="L12" s="15"/>
      <c r="M12" s="15"/>
      <c r="N12" s="15"/>
    </row>
    <row r="13" spans="2:29" x14ac:dyDescent="0.25">
      <c r="C13" s="28">
        <f>SUM(C10:C12)</f>
        <v>-19346.036</v>
      </c>
      <c r="D13" s="28">
        <f t="shared" ref="D13:N13" si="0">SUM(D10:D12)</f>
        <v>-64281.02</v>
      </c>
      <c r="E13" s="28">
        <f t="shared" si="0"/>
        <v>-14166.789000000001</v>
      </c>
      <c r="F13" s="28">
        <f t="shared" si="0"/>
        <v>-27898.499</v>
      </c>
      <c r="G13" s="28">
        <f t="shared" si="0"/>
        <v>0</v>
      </c>
      <c r="H13" s="28">
        <f t="shared" si="0"/>
        <v>0</v>
      </c>
      <c r="I13" s="28">
        <f t="shared" si="0"/>
        <v>0</v>
      </c>
      <c r="J13" s="28">
        <f t="shared" si="0"/>
        <v>0</v>
      </c>
      <c r="K13" s="28">
        <f t="shared" si="0"/>
        <v>0</v>
      </c>
      <c r="L13" s="28">
        <f t="shared" si="0"/>
        <v>0</v>
      </c>
      <c r="M13" s="28">
        <f t="shared" si="0"/>
        <v>0</v>
      </c>
      <c r="N13" s="28">
        <f t="shared" si="0"/>
        <v>0</v>
      </c>
    </row>
    <row r="16" spans="2:29" x14ac:dyDescent="0.25">
      <c r="B16" t="s">
        <v>178</v>
      </c>
    </row>
    <row r="17" spans="2:3" x14ac:dyDescent="0.25">
      <c r="B17" t="s">
        <v>93</v>
      </c>
      <c r="C17" s="55">
        <f>HLOOKUP(Main!E2,'Negative Reserves'!C9:N13,5,FALSE)</f>
        <v>-27898.499</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N42"/>
  <sheetViews>
    <sheetView zoomScale="70" zoomScaleNormal="70" workbookViewId="0">
      <selection activeCell="C17" sqref="C17:F19"/>
    </sheetView>
  </sheetViews>
  <sheetFormatPr defaultRowHeight="15" x14ac:dyDescent="0.25"/>
  <cols>
    <col min="2" max="2" width="60.28515625" customWidth="1"/>
    <col min="3" max="3" width="10.28515625" bestFit="1" customWidth="1"/>
    <col min="4" max="4" width="9.7109375" bestFit="1" customWidth="1"/>
    <col min="5" max="5" width="11" bestFit="1"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x14ac:dyDescent="0.25">
      <c r="B2" s="2"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10" t="s">
        <v>29</v>
      </c>
      <c r="C3" s="45">
        <v>1.2439064946892198</v>
      </c>
      <c r="D3" s="45">
        <v>1.1411545099957201</v>
      </c>
      <c r="E3" s="45">
        <v>1.0350830117779699</v>
      </c>
      <c r="F3" s="45">
        <v>1.10678361505595</v>
      </c>
      <c r="G3" s="45"/>
      <c r="H3" s="45"/>
      <c r="I3" s="45"/>
      <c r="J3" s="45"/>
      <c r="K3" s="45"/>
      <c r="L3" s="45"/>
      <c r="M3" s="45"/>
      <c r="N3" s="45"/>
    </row>
    <row r="4" spans="2:14" x14ac:dyDescent="0.25">
      <c r="B4" s="10" t="s">
        <v>183</v>
      </c>
      <c r="C4" s="45">
        <v>4.0454750400000004</v>
      </c>
      <c r="D4" s="45">
        <v>4.0014732000000004</v>
      </c>
      <c r="E4" s="45">
        <v>4.1843799400000004</v>
      </c>
      <c r="F4" s="45">
        <v>5.6597566999999991</v>
      </c>
      <c r="G4" s="45"/>
      <c r="H4" s="45"/>
      <c r="I4" s="45"/>
      <c r="J4" s="45"/>
      <c r="K4" s="45"/>
      <c r="L4" s="45"/>
      <c r="M4" s="45"/>
      <c r="N4" s="45"/>
    </row>
    <row r="5" spans="2:14" x14ac:dyDescent="0.25">
      <c r="B5" s="10" t="s">
        <v>184</v>
      </c>
      <c r="C5" s="45">
        <v>0</v>
      </c>
      <c r="D5" s="45">
        <v>0</v>
      </c>
      <c r="E5" s="45">
        <v>0</v>
      </c>
      <c r="F5" s="45">
        <v>0</v>
      </c>
      <c r="G5" s="45"/>
      <c r="H5" s="45"/>
      <c r="I5" s="45"/>
      <c r="J5" s="45"/>
      <c r="K5" s="45"/>
      <c r="L5" s="45"/>
      <c r="M5" s="45"/>
      <c r="N5" s="45"/>
    </row>
    <row r="6" spans="2:14" x14ac:dyDescent="0.25">
      <c r="B6" s="10" t="s">
        <v>45</v>
      </c>
      <c r="C6" s="45">
        <v>3.2549999999999989E-2</v>
      </c>
      <c r="D6" s="45">
        <v>1.5050000000000006E-2</v>
      </c>
      <c r="E6" s="45">
        <v>5.2499999999999969E-3</v>
      </c>
      <c r="F6" s="45">
        <v>1.3649919999999991E-2</v>
      </c>
      <c r="G6" s="45"/>
      <c r="H6" s="45"/>
      <c r="I6" s="45"/>
      <c r="J6" s="45"/>
      <c r="K6" s="45"/>
      <c r="L6" s="45"/>
      <c r="M6" s="45"/>
      <c r="N6" s="45"/>
    </row>
    <row r="7" spans="2:14" x14ac:dyDescent="0.25">
      <c r="B7" s="10" t="s">
        <v>46</v>
      </c>
      <c r="C7" s="45">
        <v>0.15678468000000004</v>
      </c>
      <c r="D7" s="45">
        <v>6.3168480000000013E-2</v>
      </c>
      <c r="E7" s="45">
        <v>2.3231830000000019E-2</v>
      </c>
      <c r="F7" s="45">
        <v>5.1529749999999971E-2</v>
      </c>
      <c r="G7" s="45"/>
      <c r="H7" s="45"/>
      <c r="I7" s="45"/>
      <c r="J7" s="45"/>
      <c r="K7" s="45"/>
      <c r="L7" s="45"/>
      <c r="M7" s="45"/>
      <c r="N7" s="45"/>
    </row>
    <row r="8" spans="2:14" x14ac:dyDescent="0.25">
      <c r="B8" s="10" t="s">
        <v>44</v>
      </c>
      <c r="C8" s="45">
        <v>0.49896000000000024</v>
      </c>
      <c r="D8" s="45">
        <v>0.51483000000000023</v>
      </c>
      <c r="E8" s="45">
        <v>0.4831000000000002</v>
      </c>
      <c r="F8" s="45">
        <v>0.48825000000000024</v>
      </c>
      <c r="G8" s="45"/>
      <c r="H8" s="45"/>
      <c r="I8" s="45"/>
      <c r="J8" s="45"/>
      <c r="K8" s="45"/>
      <c r="L8" s="45"/>
      <c r="M8" s="45"/>
      <c r="N8" s="45"/>
    </row>
    <row r="9" spans="2:14" x14ac:dyDescent="0.25">
      <c r="B9" s="10" t="s">
        <v>47</v>
      </c>
      <c r="C9" s="45">
        <v>0.3743249999999998</v>
      </c>
      <c r="D9" s="45">
        <v>0.38680249999999977</v>
      </c>
      <c r="E9" s="45">
        <v>0.3743249999999998</v>
      </c>
      <c r="F9" s="45">
        <v>0.38680249999999977</v>
      </c>
      <c r="G9" s="45"/>
      <c r="H9" s="45"/>
      <c r="I9" s="45"/>
      <c r="J9" s="45"/>
      <c r="K9" s="45"/>
      <c r="L9" s="45"/>
      <c r="M9" s="45"/>
      <c r="N9" s="45"/>
    </row>
    <row r="10" spans="2:14" x14ac:dyDescent="0.25">
      <c r="B10" s="10" t="s">
        <v>48</v>
      </c>
      <c r="C10" s="45">
        <v>0.27623048999999994</v>
      </c>
      <c r="D10" s="45">
        <v>0.45542747000000017</v>
      </c>
      <c r="E10" s="45">
        <v>0.14368738900000003</v>
      </c>
      <c r="F10" s="45">
        <v>0.18238136999999993</v>
      </c>
      <c r="G10" s="45"/>
      <c r="H10" s="45"/>
      <c r="I10" s="45"/>
      <c r="J10" s="45"/>
      <c r="K10" s="45"/>
      <c r="L10" s="45"/>
      <c r="M10" s="45"/>
      <c r="N10" s="45"/>
    </row>
    <row r="11" spans="2:14" x14ac:dyDescent="0.25">
      <c r="B11" s="56" t="s">
        <v>159</v>
      </c>
      <c r="C11" s="45">
        <f>SUM(C3:C5,C8)</f>
        <v>5.78834153468922</v>
      </c>
      <c r="D11" s="45">
        <f t="shared" ref="D11:N11" si="0">SUM(D3:D5,D8)</f>
        <v>5.65745770999572</v>
      </c>
      <c r="E11" s="45">
        <f t="shared" si="0"/>
        <v>5.7025629517779706</v>
      </c>
      <c r="F11" s="45">
        <f t="shared" si="0"/>
        <v>7.2547903150559492</v>
      </c>
      <c r="G11" s="45">
        <f t="shared" si="0"/>
        <v>0</v>
      </c>
      <c r="H11" s="45">
        <f t="shared" si="0"/>
        <v>0</v>
      </c>
      <c r="I11" s="45">
        <f t="shared" si="0"/>
        <v>0</v>
      </c>
      <c r="J11" s="45">
        <f t="shared" si="0"/>
        <v>0</v>
      </c>
      <c r="K11" s="45">
        <f t="shared" si="0"/>
        <v>0</v>
      </c>
      <c r="L11" s="45">
        <f t="shared" si="0"/>
        <v>0</v>
      </c>
      <c r="M11" s="45">
        <f t="shared" si="0"/>
        <v>0</v>
      </c>
      <c r="N11" s="45">
        <f t="shared" si="0"/>
        <v>0</v>
      </c>
    </row>
    <row r="12" spans="2:14" x14ac:dyDescent="0.25">
      <c r="B12" s="56" t="s">
        <v>186</v>
      </c>
      <c r="C12" s="45">
        <f>SUM(C6:C7,C9:C10)</f>
        <v>0.83989016999999966</v>
      </c>
      <c r="D12" s="45">
        <f t="shared" ref="D12:N12" si="1">SUM(D6:D7,D9:D10)</f>
        <v>0.92044844999999997</v>
      </c>
      <c r="E12" s="45">
        <f t="shared" si="1"/>
        <v>0.54649421899999984</v>
      </c>
      <c r="F12" s="45">
        <f t="shared" si="1"/>
        <v>0.63436353999999961</v>
      </c>
      <c r="G12" s="45">
        <f t="shared" si="1"/>
        <v>0</v>
      </c>
      <c r="H12" s="45">
        <f t="shared" si="1"/>
        <v>0</v>
      </c>
      <c r="I12" s="45">
        <f t="shared" si="1"/>
        <v>0</v>
      </c>
      <c r="J12" s="45">
        <f t="shared" si="1"/>
        <v>0</v>
      </c>
      <c r="K12" s="45">
        <f t="shared" si="1"/>
        <v>0</v>
      </c>
      <c r="L12" s="45">
        <f t="shared" si="1"/>
        <v>0</v>
      </c>
      <c r="M12" s="45">
        <f t="shared" si="1"/>
        <v>0</v>
      </c>
      <c r="N12" s="45">
        <f t="shared" si="1"/>
        <v>0</v>
      </c>
    </row>
    <row r="16" spans="2:14" x14ac:dyDescent="0.25">
      <c r="B16" s="2" t="s">
        <v>93</v>
      </c>
      <c r="C16" s="3">
        <v>43191</v>
      </c>
      <c r="D16" s="3">
        <v>43221</v>
      </c>
      <c r="E16" s="3">
        <v>43252</v>
      </c>
      <c r="F16" s="3">
        <v>43282</v>
      </c>
      <c r="G16" s="3">
        <v>43313</v>
      </c>
      <c r="H16" s="3">
        <v>43344</v>
      </c>
      <c r="I16" s="3">
        <v>43374</v>
      </c>
      <c r="J16" s="3">
        <v>43405</v>
      </c>
      <c r="K16" s="3">
        <v>43435</v>
      </c>
      <c r="L16" s="3">
        <v>43466</v>
      </c>
      <c r="M16" s="3">
        <v>43497</v>
      </c>
      <c r="N16" s="3">
        <v>43525</v>
      </c>
    </row>
    <row r="17" spans="2:14" x14ac:dyDescent="0.25">
      <c r="B17" s="10" t="s">
        <v>91</v>
      </c>
      <c r="C17" s="62">
        <v>63000</v>
      </c>
      <c r="D17" s="62">
        <v>65100</v>
      </c>
      <c r="E17" s="62">
        <v>46620</v>
      </c>
      <c r="F17" s="62">
        <v>65100</v>
      </c>
      <c r="G17" s="15"/>
      <c r="H17" s="15"/>
      <c r="I17" s="15"/>
      <c r="J17" s="15"/>
      <c r="K17" s="15"/>
      <c r="L17" s="15"/>
      <c r="M17" s="15"/>
      <c r="N17" s="15"/>
    </row>
    <row r="18" spans="2:14" x14ac:dyDescent="0.25">
      <c r="B18" s="10" t="s">
        <v>92</v>
      </c>
      <c r="C18" s="63">
        <v>90720</v>
      </c>
      <c r="D18" s="63">
        <v>93780</v>
      </c>
      <c r="E18" s="63">
        <v>91080</v>
      </c>
      <c r="F18" s="63">
        <v>93960</v>
      </c>
      <c r="G18" s="15"/>
      <c r="H18" s="15"/>
      <c r="I18" s="15"/>
      <c r="J18" s="15"/>
      <c r="K18" s="15"/>
      <c r="L18" s="15"/>
      <c r="M18" s="15"/>
      <c r="N18" s="15"/>
    </row>
    <row r="19" spans="2:14" x14ac:dyDescent="0.25">
      <c r="B19" s="10" t="s">
        <v>185</v>
      </c>
      <c r="C19" s="64">
        <v>159712.75</v>
      </c>
      <c r="D19" s="64">
        <v>159528.13</v>
      </c>
      <c r="E19" s="64">
        <v>164254.81</v>
      </c>
      <c r="F19" s="64">
        <v>221511.75</v>
      </c>
      <c r="G19" s="15"/>
      <c r="H19" s="15"/>
      <c r="I19" s="15"/>
      <c r="J19" s="15"/>
      <c r="K19" s="15"/>
      <c r="L19" s="15"/>
      <c r="M19" s="15"/>
      <c r="N19" s="15"/>
    </row>
    <row r="20" spans="2:14" x14ac:dyDescent="0.25">
      <c r="B20" s="10"/>
      <c r="C20" s="15"/>
      <c r="D20" s="15"/>
      <c r="E20" s="15"/>
      <c r="F20" s="15"/>
      <c r="G20" s="15"/>
      <c r="H20" s="15"/>
      <c r="I20" s="15"/>
      <c r="J20" s="15"/>
      <c r="K20" s="15"/>
      <c r="L20" s="15"/>
      <c r="M20" s="15"/>
      <c r="N20" s="15"/>
    </row>
    <row r="23" spans="2:14" x14ac:dyDescent="0.25">
      <c r="B23" t="s">
        <v>178</v>
      </c>
      <c r="C23" s="8"/>
    </row>
    <row r="24" spans="2:14" x14ac:dyDescent="0.25">
      <c r="B24" t="s">
        <v>180</v>
      </c>
      <c r="C24" s="57">
        <f>HLOOKUP(Main!$E$2,'Fast Reserve'!$C$2:$N$12,10,FALSE)</f>
        <v>7.2547903150559492</v>
      </c>
    </row>
    <row r="25" spans="2:14" x14ac:dyDescent="0.25">
      <c r="B25" t="s">
        <v>181</v>
      </c>
      <c r="C25" s="57">
        <f>HLOOKUP(Main!$E$2,'Fast Reserve'!$C$2:$N$12,11,FALSE)</f>
        <v>0.63436353999999961</v>
      </c>
    </row>
    <row r="26" spans="2:14" x14ac:dyDescent="0.25">
      <c r="C26" s="8"/>
    </row>
    <row r="27" spans="2:14" x14ac:dyDescent="0.25">
      <c r="C27" s="8"/>
    </row>
    <row r="28" spans="2:14" x14ac:dyDescent="0.25">
      <c r="C28" s="8"/>
    </row>
    <row r="29" spans="2:14" x14ac:dyDescent="0.25">
      <c r="C29" s="8"/>
    </row>
    <row r="30" spans="2:14" x14ac:dyDescent="0.25">
      <c r="C30" s="8"/>
    </row>
    <row r="31" spans="2:14" x14ac:dyDescent="0.25">
      <c r="C31" s="8"/>
    </row>
    <row r="32" spans="2:14" x14ac:dyDescent="0.25">
      <c r="C32" s="8"/>
    </row>
    <row r="33" spans="3:3" x14ac:dyDescent="0.25">
      <c r="C33" s="8"/>
    </row>
    <row r="34" spans="3:3" x14ac:dyDescent="0.25">
      <c r="C34" s="8"/>
    </row>
    <row r="35" spans="3:3" x14ac:dyDescent="0.25">
      <c r="C35" s="8"/>
    </row>
    <row r="36" spans="3:3" x14ac:dyDescent="0.25">
      <c r="C36" s="8"/>
    </row>
    <row r="37" spans="3:3" x14ac:dyDescent="0.25">
      <c r="C37" s="8"/>
    </row>
    <row r="38" spans="3:3" x14ac:dyDescent="0.25">
      <c r="C38" s="8"/>
    </row>
    <row r="39" spans="3:3" x14ac:dyDescent="0.25">
      <c r="C39" s="8"/>
    </row>
    <row r="40" spans="3:3" x14ac:dyDescent="0.25">
      <c r="C40" s="8"/>
    </row>
    <row r="41" spans="3:3" x14ac:dyDescent="0.25">
      <c r="C41" s="8"/>
    </row>
    <row r="42" spans="3:3" x14ac:dyDescent="0.25">
      <c r="C42" s="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AL46"/>
  <sheetViews>
    <sheetView zoomScale="55" zoomScaleNormal="55" workbookViewId="0">
      <selection activeCell="G23" sqref="G23"/>
    </sheetView>
  </sheetViews>
  <sheetFormatPr defaultRowHeight="15" x14ac:dyDescent="0.25"/>
  <cols>
    <col min="2" max="2" width="64.140625" customWidth="1"/>
    <col min="3" max="3" width="11.28515625" bestFit="1" customWidth="1"/>
    <col min="4" max="4" width="11.5703125" bestFit="1" customWidth="1"/>
    <col min="5" max="5" width="11.28515625" bestFit="1" customWidth="1"/>
    <col min="6" max="6" width="11" bestFit="1" customWidth="1"/>
    <col min="7" max="7" width="10.5703125" bestFit="1" customWidth="1"/>
    <col min="8" max="9" width="10.85546875" bestFit="1" customWidth="1"/>
    <col min="10" max="10" width="11" bestFit="1" customWidth="1"/>
    <col min="11" max="11" width="11.28515625" bestFit="1" customWidth="1"/>
    <col min="12" max="12" width="11.5703125" bestFit="1" customWidth="1"/>
    <col min="13" max="13" width="10.85546875" bestFit="1" customWidth="1"/>
    <col min="14" max="14" width="11.5703125" bestFit="1" customWidth="1"/>
    <col min="15" max="32" width="3" bestFit="1" customWidth="1"/>
    <col min="33" max="33" width="3" customWidth="1"/>
    <col min="34" max="52" width="3" bestFit="1" customWidth="1"/>
  </cols>
  <sheetData>
    <row r="2" spans="2:14" x14ac:dyDescent="0.25">
      <c r="B2" s="6"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28</v>
      </c>
      <c r="C3" s="45">
        <v>0.93277578673537997</v>
      </c>
      <c r="D3" s="45">
        <v>1.3639906408508395</v>
      </c>
      <c r="E3" s="45">
        <v>1.0084221412504</v>
      </c>
      <c r="F3" s="45">
        <v>1.5431241204595996</v>
      </c>
      <c r="G3" s="45"/>
      <c r="H3" s="45"/>
      <c r="I3" s="45"/>
      <c r="J3" s="45"/>
      <c r="K3" s="45"/>
      <c r="L3" s="45"/>
      <c r="M3" s="45"/>
      <c r="N3" s="45"/>
    </row>
    <row r="4" spans="2:14" x14ac:dyDescent="0.25">
      <c r="B4" s="17" t="s">
        <v>49</v>
      </c>
      <c r="C4" s="45">
        <v>1.00741858</v>
      </c>
      <c r="D4" s="45">
        <v>1.2940283699999999</v>
      </c>
      <c r="E4" s="45">
        <v>0.83104107999999999</v>
      </c>
      <c r="F4" s="45">
        <v>1.4231160200000006</v>
      </c>
      <c r="G4" s="45"/>
      <c r="H4" s="45"/>
      <c r="I4" s="45"/>
      <c r="J4" s="45"/>
      <c r="K4" s="45"/>
      <c r="L4" s="45"/>
      <c r="M4" s="45"/>
      <c r="N4" s="45"/>
    </row>
    <row r="5" spans="2:14" x14ac:dyDescent="0.25">
      <c r="B5" s="17" t="s">
        <v>50</v>
      </c>
      <c r="C5" s="45">
        <v>3.6332199999999982E-3</v>
      </c>
      <c r="D5" s="45">
        <v>2.4158499999999993E-3</v>
      </c>
      <c r="E5" s="45">
        <v>3.3382199999999985E-3</v>
      </c>
      <c r="F5" s="45">
        <v>2.2192079999999999E-2</v>
      </c>
      <c r="G5" s="45"/>
      <c r="H5" s="45"/>
      <c r="I5" s="45"/>
      <c r="J5" s="45"/>
      <c r="K5" s="45"/>
      <c r="L5" s="45"/>
      <c r="M5" s="45"/>
      <c r="N5" s="45"/>
    </row>
    <row r="6" spans="2:14" x14ac:dyDescent="0.25">
      <c r="B6" s="17" t="s">
        <v>51</v>
      </c>
      <c r="C6" s="45">
        <v>-1.7549590000000007E-2</v>
      </c>
      <c r="D6" s="45">
        <v>5.2887630000000005E-2</v>
      </c>
      <c r="E6" s="45">
        <v>1.1874399999999992E-2</v>
      </c>
      <c r="F6" s="45">
        <v>2.7315900000000086E-3</v>
      </c>
      <c r="G6" s="45"/>
      <c r="H6" s="45"/>
      <c r="I6" s="45"/>
      <c r="J6" s="45"/>
      <c r="K6" s="45"/>
      <c r="L6" s="45"/>
      <c r="M6" s="45"/>
      <c r="N6" s="45"/>
    </row>
    <row r="7" spans="2:14" x14ac:dyDescent="0.25">
      <c r="B7" s="17" t="s">
        <v>52</v>
      </c>
      <c r="C7" s="45">
        <v>2.4391029999999998E-2</v>
      </c>
      <c r="D7" s="45">
        <v>1.3107280000000001E-2</v>
      </c>
      <c r="E7" s="45">
        <v>2.2147460000000001E-2</v>
      </c>
      <c r="F7" s="45">
        <v>2.6845830000000005E-2</v>
      </c>
      <c r="G7" s="45"/>
      <c r="H7" s="45"/>
      <c r="I7" s="45"/>
      <c r="J7" s="45"/>
      <c r="K7" s="45"/>
      <c r="L7" s="45"/>
      <c r="M7" s="45"/>
      <c r="N7" s="45"/>
    </row>
    <row r="8" spans="2:14" x14ac:dyDescent="0.25">
      <c r="B8" s="17" t="s">
        <v>53</v>
      </c>
      <c r="C8" s="45">
        <v>4.9335000000000011E-2</v>
      </c>
      <c r="D8" s="45">
        <v>5.870149999999999E-2</v>
      </c>
      <c r="E8" s="45">
        <v>3.9289249999999991E-2</v>
      </c>
      <c r="F8" s="45">
        <v>8.1493830000000003E-2</v>
      </c>
      <c r="G8" s="45"/>
      <c r="H8" s="45"/>
      <c r="I8" s="45"/>
      <c r="J8" s="45"/>
      <c r="K8" s="45"/>
      <c r="L8" s="45"/>
      <c r="M8" s="45"/>
      <c r="N8" s="45"/>
    </row>
    <row r="9" spans="2:14" x14ac:dyDescent="0.25">
      <c r="B9" s="17" t="s">
        <v>54</v>
      </c>
      <c r="C9" s="45">
        <v>0.22949577999999995</v>
      </c>
      <c r="D9" s="45">
        <v>0.40629951999999991</v>
      </c>
      <c r="E9" s="45">
        <v>0.32227657999999998</v>
      </c>
      <c r="F9" s="45">
        <v>0.21654569999999998</v>
      </c>
      <c r="G9" s="45"/>
      <c r="H9" s="45"/>
      <c r="I9" s="45"/>
      <c r="J9" s="45"/>
      <c r="K9" s="45"/>
      <c r="L9" s="45"/>
      <c r="M9" s="45"/>
      <c r="N9" s="45"/>
    </row>
    <row r="10" spans="2:14" x14ac:dyDescent="0.25">
      <c r="B10" s="17" t="s">
        <v>119</v>
      </c>
      <c r="C10" s="45">
        <v>0</v>
      </c>
      <c r="D10" s="45">
        <v>0</v>
      </c>
      <c r="E10" s="45">
        <v>0</v>
      </c>
      <c r="F10" s="45">
        <v>0</v>
      </c>
      <c r="G10" s="45"/>
      <c r="H10" s="45"/>
      <c r="I10" s="45"/>
      <c r="J10" s="45"/>
      <c r="K10" s="45"/>
      <c r="L10" s="45"/>
      <c r="M10" s="45"/>
      <c r="N10" s="45"/>
    </row>
    <row r="11" spans="2:14" x14ac:dyDescent="0.25">
      <c r="B11" s="17" t="s">
        <v>55</v>
      </c>
      <c r="C11" s="45">
        <v>0</v>
      </c>
      <c r="D11" s="45">
        <v>0</v>
      </c>
      <c r="E11" s="45">
        <v>0</v>
      </c>
      <c r="F11" s="45">
        <v>0</v>
      </c>
      <c r="G11" s="45"/>
      <c r="H11" s="45"/>
      <c r="I11" s="45"/>
      <c r="J11" s="45"/>
      <c r="K11" s="45"/>
      <c r="L11" s="45"/>
      <c r="M11" s="45"/>
      <c r="N11" s="45"/>
    </row>
    <row r="12" spans="2:14" x14ac:dyDescent="0.25">
      <c r="B12" s="17" t="s">
        <v>120</v>
      </c>
      <c r="C12" s="45">
        <v>0.77432570999999983</v>
      </c>
      <c r="D12" s="45">
        <v>0.83880858000000003</v>
      </c>
      <c r="E12" s="45">
        <v>1.0104671499999993</v>
      </c>
      <c r="F12" s="45">
        <v>1.0850000000000004</v>
      </c>
      <c r="G12" s="45"/>
      <c r="H12" s="45"/>
      <c r="I12" s="45"/>
      <c r="J12" s="45"/>
      <c r="K12" s="45"/>
      <c r="L12" s="45"/>
      <c r="M12" s="45"/>
      <c r="N12" s="45"/>
    </row>
    <row r="13" spans="2:14" x14ac:dyDescent="0.25">
      <c r="B13" s="17" t="s">
        <v>56</v>
      </c>
      <c r="C13" s="45">
        <v>0.55342712999958976</v>
      </c>
      <c r="D13" s="45">
        <v>0.48931667999982198</v>
      </c>
      <c r="E13" s="45">
        <v>0.49979961918975363</v>
      </c>
      <c r="F13" s="45">
        <v>0.71148004000000009</v>
      </c>
      <c r="G13" s="45"/>
      <c r="H13" s="45"/>
      <c r="I13" s="45"/>
      <c r="J13" s="45"/>
      <c r="K13" s="45"/>
      <c r="L13" s="45"/>
      <c r="M13" s="45"/>
      <c r="N13" s="45"/>
    </row>
    <row r="14" spans="2:14" x14ac:dyDescent="0.25">
      <c r="B14" s="17" t="s">
        <v>57</v>
      </c>
      <c r="C14" s="45">
        <v>0</v>
      </c>
      <c r="D14" s="45">
        <v>0</v>
      </c>
      <c r="E14" s="45">
        <v>0</v>
      </c>
      <c r="F14" s="45">
        <v>0</v>
      </c>
      <c r="G14" s="45"/>
      <c r="H14" s="45"/>
      <c r="I14" s="45"/>
      <c r="J14" s="45"/>
      <c r="K14" s="45"/>
      <c r="L14" s="45"/>
      <c r="M14" s="45"/>
      <c r="N14" s="45"/>
    </row>
    <row r="15" spans="2:14" x14ac:dyDescent="0.25">
      <c r="B15" s="17" t="s">
        <v>58</v>
      </c>
      <c r="C15" s="45">
        <v>0.10699527999999996</v>
      </c>
      <c r="D15" s="45">
        <v>0.10449944999999995</v>
      </c>
      <c r="E15" s="45">
        <v>9.9662400000000026E-2</v>
      </c>
      <c r="F15" s="45">
        <v>6.8091350000000037E-2</v>
      </c>
      <c r="G15" s="45"/>
      <c r="H15" s="45"/>
      <c r="I15" s="45"/>
      <c r="J15" s="45"/>
      <c r="K15" s="45"/>
      <c r="L15" s="45"/>
      <c r="M15" s="45"/>
      <c r="N15" s="45"/>
    </row>
    <row r="16" spans="2:14" x14ac:dyDescent="0.25">
      <c r="B16" s="17" t="s">
        <v>122</v>
      </c>
      <c r="C16" s="45">
        <v>3.5310030000000006</v>
      </c>
      <c r="D16" s="45">
        <v>3.6054420000000014</v>
      </c>
      <c r="E16" s="45">
        <v>3.6156740000000003</v>
      </c>
      <c r="F16" s="45">
        <v>1.2472499999999997</v>
      </c>
      <c r="G16" s="45"/>
      <c r="H16" s="45"/>
      <c r="I16" s="45"/>
      <c r="J16" s="45"/>
      <c r="K16" s="45"/>
      <c r="L16" s="45"/>
      <c r="M16" s="45"/>
      <c r="N16" s="45"/>
    </row>
    <row r="17" spans="2:38" x14ac:dyDescent="0.25">
      <c r="B17" s="18" t="s">
        <v>121</v>
      </c>
      <c r="C17" s="45">
        <v>0.84099475000000012</v>
      </c>
      <c r="D17" s="45">
        <v>0.88697166999999999</v>
      </c>
      <c r="E17" s="45">
        <v>0.89147339000000003</v>
      </c>
      <c r="F17" s="45">
        <v>0.57234756000000009</v>
      </c>
      <c r="G17" s="45"/>
      <c r="H17" s="45"/>
      <c r="I17" s="45"/>
      <c r="J17" s="45"/>
      <c r="K17" s="45"/>
      <c r="L17" s="45"/>
      <c r="M17" s="45"/>
      <c r="N17" s="45"/>
    </row>
    <row r="18" spans="2:38" x14ac:dyDescent="0.25">
      <c r="B18" s="18" t="s">
        <v>123</v>
      </c>
      <c r="C18" s="45">
        <v>2.9607821000000003</v>
      </c>
      <c r="D18" s="45">
        <v>3.0617169700000004</v>
      </c>
      <c r="E18" s="45">
        <v>3.0741388499999998</v>
      </c>
      <c r="F18" s="45">
        <v>2.9885721599999999</v>
      </c>
      <c r="G18" s="45"/>
      <c r="H18" s="45"/>
      <c r="I18" s="45"/>
      <c r="J18" s="45"/>
      <c r="K18" s="45"/>
      <c r="L18" s="45"/>
      <c r="M18" s="45"/>
      <c r="N18" s="45"/>
    </row>
    <row r="21" spans="2:38" x14ac:dyDescent="0.25">
      <c r="C21" s="77">
        <v>43191</v>
      </c>
      <c r="D21" s="78"/>
      <c r="E21" s="79"/>
      <c r="F21" s="77">
        <v>43221</v>
      </c>
      <c r="G21" s="78"/>
      <c r="H21" s="79"/>
      <c r="I21" s="77">
        <v>43252</v>
      </c>
      <c r="J21" s="78"/>
      <c r="K21" s="79"/>
      <c r="L21" s="77">
        <v>43282</v>
      </c>
      <c r="M21" s="78"/>
      <c r="N21" s="79"/>
      <c r="O21" s="77">
        <v>43313</v>
      </c>
      <c r="P21" s="78"/>
      <c r="Q21" s="79"/>
      <c r="R21" s="77">
        <v>43344</v>
      </c>
      <c r="S21" s="78"/>
      <c r="T21" s="79"/>
      <c r="U21" s="77">
        <v>43374</v>
      </c>
      <c r="V21" s="78"/>
      <c r="W21" s="79"/>
      <c r="X21" s="77">
        <v>43405</v>
      </c>
      <c r="Y21" s="78"/>
      <c r="Z21" s="79"/>
      <c r="AA21" s="77">
        <v>43435</v>
      </c>
      <c r="AB21" s="78"/>
      <c r="AC21" s="79"/>
      <c r="AD21" s="77">
        <v>43466</v>
      </c>
      <c r="AE21" s="78"/>
      <c r="AF21" s="79"/>
      <c r="AG21" s="77">
        <v>43497</v>
      </c>
      <c r="AH21" s="78"/>
      <c r="AI21" s="79"/>
      <c r="AJ21" s="77">
        <v>43525</v>
      </c>
      <c r="AK21" s="78"/>
      <c r="AL21" s="79"/>
    </row>
    <row r="22" spans="2:38" x14ac:dyDescent="0.25">
      <c r="B22" s="6" t="s">
        <v>124</v>
      </c>
      <c r="C22" s="7" t="s">
        <v>125</v>
      </c>
      <c r="D22" s="7" t="s">
        <v>126</v>
      </c>
      <c r="E22" s="7" t="s">
        <v>127</v>
      </c>
      <c r="F22" s="7" t="s">
        <v>125</v>
      </c>
      <c r="G22" s="7" t="s">
        <v>126</v>
      </c>
      <c r="H22" s="7" t="s">
        <v>127</v>
      </c>
      <c r="I22" s="7" t="s">
        <v>125</v>
      </c>
      <c r="J22" s="7" t="s">
        <v>126</v>
      </c>
      <c r="K22" s="7" t="s">
        <v>127</v>
      </c>
      <c r="L22" s="7" t="s">
        <v>125</v>
      </c>
      <c r="M22" s="7" t="s">
        <v>126</v>
      </c>
      <c r="N22" s="7" t="s">
        <v>127</v>
      </c>
      <c r="O22" s="7" t="s">
        <v>125</v>
      </c>
      <c r="P22" s="7" t="s">
        <v>126</v>
      </c>
      <c r="Q22" s="7" t="s">
        <v>127</v>
      </c>
      <c r="R22" s="7" t="s">
        <v>125</v>
      </c>
      <c r="S22" s="7" t="s">
        <v>126</v>
      </c>
      <c r="T22" s="7" t="s">
        <v>127</v>
      </c>
      <c r="U22" s="7" t="s">
        <v>125</v>
      </c>
      <c r="V22" s="7" t="s">
        <v>126</v>
      </c>
      <c r="W22" s="7" t="s">
        <v>127</v>
      </c>
      <c r="X22" s="7" t="s">
        <v>125</v>
      </c>
      <c r="Y22" s="7" t="s">
        <v>126</v>
      </c>
      <c r="Z22" s="7" t="s">
        <v>127</v>
      </c>
      <c r="AA22" s="7" t="s">
        <v>125</v>
      </c>
      <c r="AB22" s="7" t="s">
        <v>126</v>
      </c>
      <c r="AC22" s="7" t="s">
        <v>127</v>
      </c>
      <c r="AD22" s="7" t="s">
        <v>125</v>
      </c>
      <c r="AE22" s="7" t="s">
        <v>126</v>
      </c>
      <c r="AF22" s="7" t="s">
        <v>127</v>
      </c>
      <c r="AG22" s="7" t="s">
        <v>125</v>
      </c>
      <c r="AH22" s="7" t="s">
        <v>126</v>
      </c>
      <c r="AI22" s="7" t="s">
        <v>127</v>
      </c>
      <c r="AJ22" s="7" t="s">
        <v>125</v>
      </c>
      <c r="AK22" s="7" t="s">
        <v>126</v>
      </c>
      <c r="AL22" s="7" t="s">
        <v>127</v>
      </c>
    </row>
    <row r="23" spans="2:38" x14ac:dyDescent="0.25">
      <c r="B23" s="17" t="s">
        <v>49</v>
      </c>
      <c r="C23" s="15">
        <v>107661.71799999999</v>
      </c>
      <c r="D23" s="15">
        <v>66922.085999999996</v>
      </c>
      <c r="E23" s="15">
        <v>185466.53700000001</v>
      </c>
      <c r="F23" s="15">
        <v>150171.685</v>
      </c>
      <c r="G23" s="15">
        <v>91998.91</v>
      </c>
      <c r="H23" s="43">
        <v>233097.58900000001</v>
      </c>
      <c r="I23" s="43">
        <v>104561.59099999999</v>
      </c>
      <c r="J23" s="43">
        <v>57607.064000000013</v>
      </c>
      <c r="K23" s="43">
        <v>144299.33500000002</v>
      </c>
      <c r="L23" s="66">
        <v>151506.82199999999</v>
      </c>
      <c r="M23" s="66">
        <v>97958.865000000049</v>
      </c>
      <c r="N23" s="66">
        <v>257625.087</v>
      </c>
      <c r="O23" s="15"/>
      <c r="P23" s="15"/>
      <c r="Q23" s="15"/>
      <c r="R23" s="15"/>
      <c r="S23" s="15"/>
      <c r="T23" s="15"/>
      <c r="U23" s="15"/>
      <c r="V23" s="15"/>
      <c r="W23" s="15"/>
      <c r="X23" s="15"/>
      <c r="Y23" s="15"/>
      <c r="Z23" s="15"/>
      <c r="AA23" s="15"/>
      <c r="AB23" s="15"/>
      <c r="AC23" s="15"/>
      <c r="AD23" s="15"/>
      <c r="AE23" s="15"/>
      <c r="AF23" s="15"/>
      <c r="AG23" s="15"/>
      <c r="AH23" s="15"/>
      <c r="AI23" s="15"/>
      <c r="AJ23" s="15"/>
      <c r="AK23" s="15"/>
      <c r="AL23" s="15"/>
    </row>
    <row r="24" spans="2:38" x14ac:dyDescent="0.25">
      <c r="B24" s="1" t="s">
        <v>53</v>
      </c>
      <c r="C24" s="15">
        <v>0</v>
      </c>
      <c r="D24" s="15">
        <v>1687.68</v>
      </c>
      <c r="E24" s="15">
        <v>0</v>
      </c>
      <c r="F24" s="15">
        <v>0</v>
      </c>
      <c r="G24" s="15">
        <v>2044.17</v>
      </c>
      <c r="H24" s="15">
        <v>0</v>
      </c>
      <c r="I24" s="15">
        <v>0</v>
      </c>
      <c r="J24" s="43">
        <v>1344.87</v>
      </c>
      <c r="K24" s="15">
        <v>0</v>
      </c>
      <c r="L24" s="70">
        <v>0</v>
      </c>
      <c r="M24" s="69">
        <v>3021.29</v>
      </c>
      <c r="N24" s="70">
        <v>0</v>
      </c>
      <c r="O24" s="15"/>
      <c r="P24" s="15"/>
      <c r="Q24" s="15"/>
      <c r="R24" s="15"/>
      <c r="S24" s="15"/>
      <c r="T24" s="15"/>
      <c r="U24" s="15"/>
      <c r="V24" s="15"/>
      <c r="W24" s="15"/>
      <c r="X24" s="15"/>
      <c r="Y24" s="15"/>
      <c r="Z24" s="15"/>
      <c r="AA24" s="15"/>
      <c r="AB24" s="15"/>
      <c r="AC24" s="15"/>
      <c r="AD24" s="15"/>
      <c r="AE24" s="15"/>
      <c r="AF24" s="15"/>
      <c r="AG24" s="15"/>
      <c r="AH24" s="15"/>
      <c r="AI24" s="15"/>
      <c r="AJ24" s="15"/>
      <c r="AK24" s="15"/>
      <c r="AL24" s="15"/>
    </row>
    <row r="25" spans="2:38" x14ac:dyDescent="0.25">
      <c r="B25" s="1" t="s">
        <v>54</v>
      </c>
      <c r="C25" s="15">
        <v>29234.1</v>
      </c>
      <c r="D25" s="15">
        <v>36194.6</v>
      </c>
      <c r="E25" s="15"/>
      <c r="F25" s="15">
        <v>49249.2</v>
      </c>
      <c r="G25" s="15">
        <v>60975.199999999997</v>
      </c>
      <c r="H25" s="15"/>
      <c r="I25" s="44">
        <v>42529.2</v>
      </c>
      <c r="J25" s="44">
        <v>52655.199999999997</v>
      </c>
      <c r="K25" s="15">
        <v>0</v>
      </c>
      <c r="L25" s="68">
        <v>27768.3</v>
      </c>
      <c r="M25" s="68">
        <v>34379.800000000003</v>
      </c>
      <c r="N25" s="15">
        <v>0</v>
      </c>
      <c r="O25" s="15"/>
      <c r="P25" s="15"/>
      <c r="Q25" s="15"/>
      <c r="R25" s="15"/>
      <c r="S25" s="15"/>
      <c r="T25" s="15"/>
      <c r="U25" s="15"/>
      <c r="V25" s="15"/>
      <c r="W25" s="15"/>
      <c r="X25" s="15"/>
      <c r="Y25" s="15"/>
      <c r="Z25" s="15"/>
      <c r="AA25" s="15"/>
      <c r="AB25" s="15"/>
      <c r="AC25" s="15"/>
      <c r="AD25" s="15"/>
      <c r="AE25" s="15"/>
      <c r="AF25" s="15"/>
      <c r="AG25" s="15"/>
      <c r="AH25" s="15"/>
      <c r="AI25" s="15"/>
      <c r="AJ25" s="15"/>
      <c r="AK25" s="15"/>
      <c r="AL25" s="15"/>
    </row>
    <row r="26" spans="2:38" x14ac:dyDescent="0.25">
      <c r="B26" s="1" t="s">
        <v>119</v>
      </c>
      <c r="C26" s="15">
        <v>0</v>
      </c>
      <c r="D26" s="15">
        <v>0</v>
      </c>
      <c r="E26" s="15">
        <v>0</v>
      </c>
      <c r="F26" s="15">
        <v>0</v>
      </c>
      <c r="G26" s="15">
        <v>0</v>
      </c>
      <c r="H26" s="15">
        <v>0</v>
      </c>
      <c r="I26" s="15">
        <v>0</v>
      </c>
      <c r="J26" s="15">
        <v>0</v>
      </c>
      <c r="K26" s="15">
        <v>0</v>
      </c>
      <c r="L26" s="15">
        <v>0</v>
      </c>
      <c r="M26" s="15">
        <v>0</v>
      </c>
      <c r="N26" s="15">
        <v>0</v>
      </c>
      <c r="O26" s="15"/>
      <c r="P26" s="15"/>
      <c r="Q26" s="15"/>
      <c r="R26" s="15"/>
      <c r="S26" s="15"/>
      <c r="T26" s="15"/>
      <c r="U26" s="15"/>
      <c r="V26" s="15"/>
      <c r="W26" s="15"/>
      <c r="X26" s="15"/>
      <c r="Y26" s="15"/>
      <c r="Z26" s="15"/>
      <c r="AA26" s="15"/>
      <c r="AB26" s="15"/>
      <c r="AC26" s="15"/>
      <c r="AD26" s="15"/>
      <c r="AE26" s="15"/>
      <c r="AF26" s="15"/>
      <c r="AG26" s="15"/>
      <c r="AH26" s="15"/>
      <c r="AI26" s="15"/>
      <c r="AJ26" s="15"/>
      <c r="AK26" s="15"/>
      <c r="AL26" s="15"/>
    </row>
    <row r="27" spans="2:38" x14ac:dyDescent="0.25">
      <c r="B27" s="1" t="s">
        <v>55</v>
      </c>
      <c r="C27" s="15">
        <v>0</v>
      </c>
      <c r="D27" s="15">
        <v>0</v>
      </c>
      <c r="E27" s="15">
        <v>0</v>
      </c>
      <c r="F27" s="15">
        <v>0</v>
      </c>
      <c r="G27" s="15">
        <v>0</v>
      </c>
      <c r="H27" s="15">
        <v>0</v>
      </c>
      <c r="I27" s="15">
        <v>0</v>
      </c>
      <c r="J27" s="15">
        <v>0</v>
      </c>
      <c r="K27" s="15">
        <v>0</v>
      </c>
      <c r="L27" s="15">
        <v>0</v>
      </c>
      <c r="M27" s="15">
        <v>0</v>
      </c>
      <c r="N27" s="15">
        <v>0</v>
      </c>
      <c r="O27" s="15"/>
      <c r="P27" s="15"/>
      <c r="Q27" s="15"/>
      <c r="R27" s="15"/>
      <c r="S27" s="15"/>
      <c r="T27" s="15"/>
      <c r="U27" s="15"/>
      <c r="V27" s="15"/>
      <c r="W27" s="15"/>
      <c r="X27" s="15"/>
      <c r="Y27" s="15"/>
      <c r="Z27" s="15"/>
      <c r="AA27" s="15"/>
      <c r="AB27" s="15"/>
      <c r="AC27" s="15"/>
      <c r="AD27" s="15"/>
      <c r="AE27" s="15"/>
      <c r="AF27" s="15"/>
      <c r="AG27" s="15"/>
      <c r="AH27" s="15"/>
      <c r="AI27" s="15"/>
      <c r="AJ27" s="15"/>
      <c r="AK27" s="15"/>
      <c r="AL27" s="15"/>
    </row>
    <row r="28" spans="2:38" x14ac:dyDescent="0.25">
      <c r="B28" s="1" t="s">
        <v>120</v>
      </c>
      <c r="C28" s="15">
        <v>0</v>
      </c>
      <c r="D28" s="15">
        <v>0</v>
      </c>
      <c r="E28" s="15">
        <v>0</v>
      </c>
      <c r="F28" s="15">
        <v>0</v>
      </c>
      <c r="G28" s="15">
        <v>0</v>
      </c>
      <c r="H28" s="15">
        <v>0</v>
      </c>
      <c r="I28" s="15">
        <v>0</v>
      </c>
      <c r="J28" s="15">
        <v>0</v>
      </c>
      <c r="K28" s="15">
        <v>0</v>
      </c>
      <c r="L28" s="15">
        <v>0</v>
      </c>
      <c r="M28" s="15">
        <v>0</v>
      </c>
      <c r="N28" s="15">
        <v>0</v>
      </c>
      <c r="O28" s="15"/>
      <c r="P28" s="15"/>
      <c r="Q28" s="15"/>
      <c r="R28" s="15"/>
      <c r="S28" s="15"/>
      <c r="T28" s="15"/>
      <c r="U28" s="15"/>
      <c r="V28" s="15"/>
      <c r="W28" s="15"/>
      <c r="X28" s="15"/>
      <c r="Y28" s="15"/>
      <c r="Z28" s="15"/>
      <c r="AA28" s="15"/>
      <c r="AB28" s="15"/>
      <c r="AC28" s="15"/>
      <c r="AD28" s="15"/>
      <c r="AE28" s="15"/>
      <c r="AF28" s="15"/>
      <c r="AG28" s="15"/>
      <c r="AH28" s="15"/>
      <c r="AI28" s="15"/>
      <c r="AJ28" s="15"/>
      <c r="AK28" s="15"/>
      <c r="AL28" s="15"/>
    </row>
    <row r="29" spans="2:38" x14ac:dyDescent="0.25">
      <c r="B29" s="1" t="s">
        <v>56</v>
      </c>
      <c r="C29" s="15">
        <v>0</v>
      </c>
      <c r="D29" s="15">
        <v>85038.61</v>
      </c>
      <c r="E29" s="15">
        <v>6712</v>
      </c>
      <c r="F29" s="15">
        <v>0</v>
      </c>
      <c r="G29" s="15">
        <v>76509.53</v>
      </c>
      <c r="H29" s="15">
        <v>4152</v>
      </c>
      <c r="I29" s="43">
        <v>0</v>
      </c>
      <c r="J29" s="43">
        <v>82753.248521882371</v>
      </c>
      <c r="K29" s="43">
        <v>664</v>
      </c>
      <c r="L29" s="71">
        <v>0</v>
      </c>
      <c r="M29" s="71">
        <v>114383.88892087407</v>
      </c>
      <c r="N29" s="71">
        <v>80</v>
      </c>
      <c r="O29" s="15"/>
      <c r="P29" s="15"/>
      <c r="Q29" s="15"/>
      <c r="R29" s="15"/>
      <c r="S29" s="15"/>
      <c r="T29" s="15"/>
      <c r="U29" s="15"/>
      <c r="V29" s="15"/>
      <c r="W29" s="15"/>
      <c r="X29" s="15"/>
      <c r="Y29" s="15"/>
      <c r="Z29" s="15"/>
      <c r="AA29" s="15"/>
      <c r="AB29" s="15"/>
      <c r="AC29" s="15"/>
      <c r="AD29" s="15"/>
      <c r="AE29" s="15"/>
      <c r="AF29" s="15"/>
      <c r="AG29" s="15"/>
      <c r="AH29" s="15"/>
      <c r="AI29" s="15"/>
      <c r="AJ29" s="15"/>
      <c r="AK29" s="15"/>
      <c r="AL29" s="15"/>
    </row>
    <row r="30" spans="2:38" x14ac:dyDescent="0.25">
      <c r="B30" s="1" t="s">
        <v>57</v>
      </c>
      <c r="C30" s="15">
        <v>0</v>
      </c>
      <c r="D30" s="15">
        <v>0</v>
      </c>
      <c r="E30" s="15">
        <v>0</v>
      </c>
      <c r="F30" s="15">
        <v>0</v>
      </c>
      <c r="G30" s="15">
        <v>0</v>
      </c>
      <c r="H30" s="15">
        <v>0</v>
      </c>
      <c r="I30" s="15">
        <v>0</v>
      </c>
      <c r="J30" s="15">
        <v>0</v>
      </c>
      <c r="K30" s="15">
        <v>0</v>
      </c>
      <c r="L30" s="67">
        <v>0</v>
      </c>
      <c r="M30" s="67">
        <v>0</v>
      </c>
      <c r="N30" s="67">
        <v>0</v>
      </c>
      <c r="O30" s="15"/>
      <c r="P30" s="15"/>
      <c r="Q30" s="15"/>
      <c r="R30" s="15"/>
      <c r="S30" s="15"/>
      <c r="T30" s="15"/>
      <c r="U30" s="15"/>
      <c r="V30" s="15"/>
      <c r="W30" s="15"/>
      <c r="X30" s="15"/>
      <c r="Y30" s="15"/>
      <c r="Z30" s="15"/>
      <c r="AA30" s="15"/>
      <c r="AB30" s="15"/>
      <c r="AC30" s="15"/>
      <c r="AD30" s="15"/>
      <c r="AE30" s="15"/>
      <c r="AF30" s="15"/>
      <c r="AG30" s="15"/>
      <c r="AH30" s="15"/>
      <c r="AI30" s="15"/>
      <c r="AJ30" s="15"/>
      <c r="AK30" s="15"/>
      <c r="AL30" s="15"/>
    </row>
    <row r="31" spans="2:38" x14ac:dyDescent="0.25">
      <c r="B31" s="1" t="s">
        <v>122</v>
      </c>
      <c r="C31" s="1">
        <v>225922</v>
      </c>
      <c r="D31" s="1">
        <v>190672</v>
      </c>
      <c r="E31" s="1">
        <v>111760</v>
      </c>
      <c r="F31" s="1">
        <v>235456</v>
      </c>
      <c r="G31" s="1">
        <v>198860.79999999999</v>
      </c>
      <c r="H31" s="1">
        <v>120956</v>
      </c>
      <c r="I31" s="1">
        <v>228498</v>
      </c>
      <c r="J31" s="1">
        <v>192779</v>
      </c>
      <c r="K31" s="1">
        <v>100660</v>
      </c>
      <c r="L31" s="65">
        <v>82286</v>
      </c>
      <c r="M31" s="65">
        <v>53050.6</v>
      </c>
      <c r="N31" s="65">
        <v>0</v>
      </c>
      <c r="O31" s="15"/>
      <c r="P31" s="15"/>
      <c r="Q31" s="15"/>
      <c r="R31" s="15"/>
      <c r="S31" s="15"/>
      <c r="T31" s="15"/>
      <c r="U31" s="15"/>
      <c r="V31" s="15"/>
      <c r="W31" s="15"/>
      <c r="X31" s="15"/>
      <c r="Y31" s="15"/>
      <c r="Z31" s="15"/>
      <c r="AA31" s="15"/>
      <c r="AB31" s="15"/>
      <c r="AC31" s="15"/>
      <c r="AD31" s="15"/>
      <c r="AE31" s="15"/>
      <c r="AF31" s="15"/>
      <c r="AG31" s="15"/>
      <c r="AH31" s="15"/>
      <c r="AI31" s="15"/>
      <c r="AJ31" s="15"/>
      <c r="AK31" s="15"/>
      <c r="AL31" s="15"/>
    </row>
    <row r="32" spans="2:38" x14ac:dyDescent="0.25">
      <c r="B32" s="1" t="s">
        <v>123</v>
      </c>
      <c r="C32" s="15">
        <v>83197.56</v>
      </c>
      <c r="D32" s="15">
        <v>250394.4725</v>
      </c>
      <c r="E32" s="15">
        <v>102007.56</v>
      </c>
      <c r="F32" s="15">
        <v>125423.58</v>
      </c>
      <c r="G32" s="15">
        <v>305355.53000000003</v>
      </c>
      <c r="H32" s="15">
        <v>122273.58</v>
      </c>
      <c r="I32" s="43">
        <v>137731</v>
      </c>
      <c r="J32" s="43">
        <v>336120</v>
      </c>
      <c r="K32" s="43">
        <v>143881</v>
      </c>
      <c r="L32" s="72">
        <v>121842</v>
      </c>
      <c r="M32" s="72">
        <v>353327.28</v>
      </c>
      <c r="N32" s="72">
        <v>111977</v>
      </c>
      <c r="O32" s="15"/>
      <c r="P32" s="15"/>
      <c r="Q32" s="15"/>
      <c r="R32" s="15"/>
      <c r="S32" s="15"/>
      <c r="T32" s="15"/>
      <c r="U32" s="15"/>
      <c r="V32" s="15"/>
      <c r="W32" s="15"/>
      <c r="X32" s="15"/>
      <c r="Y32" s="15"/>
      <c r="Z32" s="15"/>
      <c r="AA32" s="15"/>
      <c r="AB32" s="15"/>
      <c r="AC32" s="15"/>
      <c r="AD32" s="15"/>
      <c r="AE32" s="15"/>
      <c r="AF32" s="15"/>
      <c r="AG32" s="15"/>
      <c r="AH32" s="15"/>
      <c r="AI32" s="15"/>
      <c r="AJ32" s="15"/>
      <c r="AK32" s="15"/>
      <c r="AL32" s="15"/>
    </row>
    <row r="33" spans="2:38" x14ac:dyDescent="0.25">
      <c r="C33" s="28">
        <f>SUM(C23:C32)</f>
        <v>446015.37799999997</v>
      </c>
      <c r="D33" s="28">
        <f t="shared" ref="D33:AL33" si="0">SUM(D23:D32)</f>
        <v>630909.44849999994</v>
      </c>
      <c r="E33" s="28">
        <f t="shared" si="0"/>
        <v>405946.09700000001</v>
      </c>
      <c r="F33" s="28">
        <f t="shared" si="0"/>
        <v>560300.46499999997</v>
      </c>
      <c r="G33" s="28">
        <f t="shared" si="0"/>
        <v>735744.14</v>
      </c>
      <c r="H33" s="28">
        <f t="shared" si="0"/>
        <v>480479.16900000005</v>
      </c>
      <c r="I33" s="28">
        <f t="shared" si="0"/>
        <v>513319.79099999997</v>
      </c>
      <c r="J33" s="28">
        <f t="shared" si="0"/>
        <v>723259.38252188242</v>
      </c>
      <c r="K33" s="28">
        <f t="shared" si="0"/>
        <v>389504.33500000002</v>
      </c>
      <c r="L33" s="28">
        <f t="shared" si="0"/>
        <v>383403.12199999997</v>
      </c>
      <c r="M33" s="28">
        <f t="shared" si="0"/>
        <v>656121.72392087406</v>
      </c>
      <c r="N33" s="28">
        <f t="shared" si="0"/>
        <v>369682.087</v>
      </c>
      <c r="O33" s="28">
        <f t="shared" si="0"/>
        <v>0</v>
      </c>
      <c r="P33" s="28">
        <f t="shared" si="0"/>
        <v>0</v>
      </c>
      <c r="Q33" s="28">
        <f t="shared" si="0"/>
        <v>0</v>
      </c>
      <c r="R33" s="28">
        <f t="shared" si="0"/>
        <v>0</v>
      </c>
      <c r="S33" s="28">
        <f t="shared" si="0"/>
        <v>0</v>
      </c>
      <c r="T33" s="28">
        <f t="shared" si="0"/>
        <v>0</v>
      </c>
      <c r="U33" s="28">
        <f t="shared" si="0"/>
        <v>0</v>
      </c>
      <c r="V33" s="28">
        <f t="shared" si="0"/>
        <v>0</v>
      </c>
      <c r="W33" s="28">
        <f t="shared" si="0"/>
        <v>0</v>
      </c>
      <c r="X33" s="28">
        <f t="shared" si="0"/>
        <v>0</v>
      </c>
      <c r="Y33" s="28">
        <f t="shared" si="0"/>
        <v>0</v>
      </c>
      <c r="Z33" s="28">
        <f t="shared" si="0"/>
        <v>0</v>
      </c>
      <c r="AA33" s="28">
        <f t="shared" si="0"/>
        <v>0</v>
      </c>
      <c r="AB33" s="28">
        <f t="shared" si="0"/>
        <v>0</v>
      </c>
      <c r="AC33" s="28">
        <f t="shared" si="0"/>
        <v>0</v>
      </c>
      <c r="AD33" s="28">
        <f t="shared" si="0"/>
        <v>0</v>
      </c>
      <c r="AE33" s="28">
        <f t="shared" si="0"/>
        <v>0</v>
      </c>
      <c r="AF33" s="28">
        <f t="shared" si="0"/>
        <v>0</v>
      </c>
      <c r="AG33" s="28">
        <f t="shared" si="0"/>
        <v>0</v>
      </c>
      <c r="AH33" s="28">
        <f t="shared" si="0"/>
        <v>0</v>
      </c>
      <c r="AI33" s="28">
        <f t="shared" si="0"/>
        <v>0</v>
      </c>
      <c r="AJ33" s="28">
        <f t="shared" si="0"/>
        <v>0</v>
      </c>
      <c r="AK33" s="28">
        <f t="shared" si="0"/>
        <v>0</v>
      </c>
      <c r="AL33" s="28">
        <f t="shared" si="0"/>
        <v>0</v>
      </c>
    </row>
    <row r="35" spans="2:38" x14ac:dyDescent="0.25">
      <c r="C35" s="77">
        <v>43191</v>
      </c>
      <c r="D35" s="78"/>
      <c r="E35" s="79"/>
      <c r="F35" s="77">
        <v>43221</v>
      </c>
      <c r="G35" s="78"/>
      <c r="H35" s="79"/>
      <c r="I35" s="77">
        <v>43252</v>
      </c>
      <c r="J35" s="78"/>
      <c r="K35" s="79"/>
      <c r="L35" s="77">
        <v>43282</v>
      </c>
      <c r="M35" s="78"/>
      <c r="N35" s="79"/>
      <c r="O35" s="77">
        <v>43313</v>
      </c>
      <c r="P35" s="78"/>
      <c r="Q35" s="79"/>
      <c r="R35" s="77">
        <v>43344</v>
      </c>
      <c r="S35" s="78"/>
      <c r="T35" s="79"/>
      <c r="U35" s="77">
        <v>43374</v>
      </c>
      <c r="V35" s="78"/>
      <c r="W35" s="79"/>
      <c r="X35" s="77">
        <v>43405</v>
      </c>
      <c r="Y35" s="78"/>
      <c r="Z35" s="79"/>
      <c r="AA35" s="77">
        <v>43435</v>
      </c>
      <c r="AB35" s="78"/>
      <c r="AC35" s="79"/>
      <c r="AD35" s="77">
        <v>43466</v>
      </c>
      <c r="AE35" s="78"/>
      <c r="AF35" s="79"/>
      <c r="AG35" s="77">
        <v>43497</v>
      </c>
      <c r="AH35" s="78"/>
      <c r="AI35" s="79"/>
      <c r="AJ35" s="77">
        <v>43525</v>
      </c>
      <c r="AK35" s="78"/>
      <c r="AL35" s="79"/>
    </row>
    <row r="36" spans="2:38" x14ac:dyDescent="0.25">
      <c r="B36" s="6" t="s">
        <v>128</v>
      </c>
      <c r="C36" s="7" t="s">
        <v>125</v>
      </c>
      <c r="D36" s="7" t="s">
        <v>126</v>
      </c>
      <c r="E36" s="7" t="s">
        <v>127</v>
      </c>
      <c r="F36" s="7" t="s">
        <v>125</v>
      </c>
      <c r="G36" s="7" t="s">
        <v>126</v>
      </c>
      <c r="H36" s="7" t="s">
        <v>127</v>
      </c>
      <c r="I36" s="7" t="s">
        <v>125</v>
      </c>
      <c r="J36" s="7" t="s">
        <v>126</v>
      </c>
      <c r="K36" s="7" t="s">
        <v>127</v>
      </c>
      <c r="L36" s="7" t="s">
        <v>125</v>
      </c>
      <c r="M36" s="7" t="s">
        <v>126</v>
      </c>
      <c r="N36" s="7" t="s">
        <v>127</v>
      </c>
      <c r="O36" s="7" t="s">
        <v>125</v>
      </c>
      <c r="P36" s="7" t="s">
        <v>126</v>
      </c>
      <c r="Q36" s="7" t="s">
        <v>127</v>
      </c>
      <c r="R36" s="7" t="s">
        <v>125</v>
      </c>
      <c r="S36" s="7" t="s">
        <v>126</v>
      </c>
      <c r="T36" s="7" t="s">
        <v>127</v>
      </c>
      <c r="U36" s="7" t="s">
        <v>125</v>
      </c>
      <c r="V36" s="7" t="s">
        <v>126</v>
      </c>
      <c r="W36" s="7" t="s">
        <v>127</v>
      </c>
      <c r="X36" s="7" t="s">
        <v>125</v>
      </c>
      <c r="Y36" s="7" t="s">
        <v>126</v>
      </c>
      <c r="Z36" s="7" t="s">
        <v>127</v>
      </c>
      <c r="AA36" s="7" t="s">
        <v>125</v>
      </c>
      <c r="AB36" s="7" t="s">
        <v>126</v>
      </c>
      <c r="AC36" s="7" t="s">
        <v>127</v>
      </c>
      <c r="AD36" s="7" t="s">
        <v>125</v>
      </c>
      <c r="AE36" s="7" t="s">
        <v>126</v>
      </c>
      <c r="AF36" s="7" t="s">
        <v>127</v>
      </c>
      <c r="AG36" s="7" t="s">
        <v>125</v>
      </c>
      <c r="AH36" s="7" t="s">
        <v>126</v>
      </c>
      <c r="AI36" s="7" t="s">
        <v>127</v>
      </c>
      <c r="AJ36" s="7" t="s">
        <v>125</v>
      </c>
      <c r="AK36" s="7" t="s">
        <v>126</v>
      </c>
      <c r="AL36" s="7" t="s">
        <v>127</v>
      </c>
    </row>
    <row r="37" spans="2:38" x14ac:dyDescent="0.25">
      <c r="B37" s="17" t="s">
        <v>49</v>
      </c>
      <c r="C37" s="29">
        <f t="shared" ref="C37:E46" si="1">C23/1000</f>
        <v>107.66171799999999</v>
      </c>
      <c r="D37" s="29">
        <f t="shared" si="1"/>
        <v>66.922085999999993</v>
      </c>
      <c r="E37" s="29">
        <f t="shared" si="1"/>
        <v>185.46653700000002</v>
      </c>
      <c r="F37" s="29">
        <f t="shared" ref="F37:H37" si="2">F23/1000</f>
        <v>150.171685</v>
      </c>
      <c r="G37" s="29">
        <f t="shared" si="2"/>
        <v>91.998910000000009</v>
      </c>
      <c r="H37" s="29">
        <f t="shared" si="2"/>
        <v>233.097589</v>
      </c>
      <c r="I37" s="29">
        <f t="shared" ref="I37:N37" si="3">I23/1000</f>
        <v>104.56159099999999</v>
      </c>
      <c r="J37" s="29">
        <f t="shared" si="3"/>
        <v>57.607064000000015</v>
      </c>
      <c r="K37" s="29">
        <f t="shared" si="3"/>
        <v>144.29933500000001</v>
      </c>
      <c r="L37" s="29">
        <f t="shared" si="3"/>
        <v>151.506822</v>
      </c>
      <c r="M37" s="29">
        <f t="shared" si="3"/>
        <v>97.958865000000046</v>
      </c>
      <c r="N37" s="29">
        <f t="shared" si="3"/>
        <v>257.62508700000001</v>
      </c>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2:38" x14ac:dyDescent="0.25">
      <c r="B38" s="1" t="s">
        <v>53</v>
      </c>
      <c r="C38" s="29">
        <f t="shared" si="1"/>
        <v>0</v>
      </c>
      <c r="D38" s="29">
        <f t="shared" si="1"/>
        <v>1.6876800000000001</v>
      </c>
      <c r="E38" s="29">
        <f t="shared" si="1"/>
        <v>0</v>
      </c>
      <c r="F38" s="29">
        <f t="shared" ref="F38:H38" si="4">F24/1000</f>
        <v>0</v>
      </c>
      <c r="G38" s="29">
        <f t="shared" si="4"/>
        <v>2.0441700000000003</v>
      </c>
      <c r="H38" s="29">
        <f t="shared" si="4"/>
        <v>0</v>
      </c>
      <c r="I38" s="29">
        <f t="shared" ref="I38:N38" si="5">I24/1000</f>
        <v>0</v>
      </c>
      <c r="J38" s="29">
        <f t="shared" si="5"/>
        <v>1.3448699999999998</v>
      </c>
      <c r="K38" s="29">
        <f t="shared" si="5"/>
        <v>0</v>
      </c>
      <c r="L38" s="29">
        <f t="shared" si="5"/>
        <v>0</v>
      </c>
      <c r="M38" s="29">
        <f t="shared" si="5"/>
        <v>3.02129</v>
      </c>
      <c r="N38" s="29">
        <f t="shared" si="5"/>
        <v>0</v>
      </c>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row r="39" spans="2:38" x14ac:dyDescent="0.25">
      <c r="B39" s="1" t="s">
        <v>54</v>
      </c>
      <c r="C39" s="29">
        <f t="shared" si="1"/>
        <v>29.234099999999998</v>
      </c>
      <c r="D39" s="29">
        <f t="shared" si="1"/>
        <v>36.194600000000001</v>
      </c>
      <c r="E39" s="29">
        <f t="shared" si="1"/>
        <v>0</v>
      </c>
      <c r="F39" s="29">
        <f t="shared" ref="F39:H39" si="6">F25/1000</f>
        <v>49.249199999999995</v>
      </c>
      <c r="G39" s="29">
        <f t="shared" si="6"/>
        <v>60.975199999999994</v>
      </c>
      <c r="H39" s="29">
        <f t="shared" si="6"/>
        <v>0</v>
      </c>
      <c r="I39" s="29">
        <f t="shared" ref="I39:N39" si="7">I25/1000</f>
        <v>42.529199999999996</v>
      </c>
      <c r="J39" s="29">
        <f t="shared" si="7"/>
        <v>52.655199999999994</v>
      </c>
      <c r="K39" s="29">
        <f t="shared" si="7"/>
        <v>0</v>
      </c>
      <c r="L39" s="29">
        <f t="shared" si="7"/>
        <v>27.7683</v>
      </c>
      <c r="M39" s="29">
        <f t="shared" si="7"/>
        <v>34.379800000000003</v>
      </c>
      <c r="N39" s="29">
        <f t="shared" si="7"/>
        <v>0</v>
      </c>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2:38" x14ac:dyDescent="0.25">
      <c r="B40" s="1" t="s">
        <v>119</v>
      </c>
      <c r="C40" s="29">
        <f t="shared" si="1"/>
        <v>0</v>
      </c>
      <c r="D40" s="29">
        <f t="shared" si="1"/>
        <v>0</v>
      </c>
      <c r="E40" s="29">
        <f t="shared" si="1"/>
        <v>0</v>
      </c>
      <c r="F40" s="29">
        <f t="shared" ref="F40:H40" si="8">F26/1000</f>
        <v>0</v>
      </c>
      <c r="G40" s="29">
        <f t="shared" si="8"/>
        <v>0</v>
      </c>
      <c r="H40" s="29">
        <f t="shared" si="8"/>
        <v>0</v>
      </c>
      <c r="I40" s="29">
        <f t="shared" ref="I40:N40" si="9">I26/1000</f>
        <v>0</v>
      </c>
      <c r="J40" s="29">
        <f t="shared" si="9"/>
        <v>0</v>
      </c>
      <c r="K40" s="29">
        <f t="shared" si="9"/>
        <v>0</v>
      </c>
      <c r="L40" s="29">
        <f t="shared" si="9"/>
        <v>0</v>
      </c>
      <c r="M40" s="29">
        <f t="shared" si="9"/>
        <v>0</v>
      </c>
      <c r="N40" s="29">
        <f t="shared" si="9"/>
        <v>0</v>
      </c>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2:38" x14ac:dyDescent="0.25">
      <c r="B41" s="1" t="s">
        <v>55</v>
      </c>
      <c r="C41" s="29">
        <f t="shared" si="1"/>
        <v>0</v>
      </c>
      <c r="D41" s="29">
        <f t="shared" si="1"/>
        <v>0</v>
      </c>
      <c r="E41" s="29">
        <f t="shared" si="1"/>
        <v>0</v>
      </c>
      <c r="F41" s="29">
        <f t="shared" ref="F41:H41" si="10">F27/1000</f>
        <v>0</v>
      </c>
      <c r="G41" s="29">
        <f t="shared" si="10"/>
        <v>0</v>
      </c>
      <c r="H41" s="29">
        <f t="shared" si="10"/>
        <v>0</v>
      </c>
      <c r="I41" s="29">
        <f t="shared" ref="I41:N41" si="11">I27/1000</f>
        <v>0</v>
      </c>
      <c r="J41" s="29">
        <f t="shared" si="11"/>
        <v>0</v>
      </c>
      <c r="K41" s="29">
        <f t="shared" si="11"/>
        <v>0</v>
      </c>
      <c r="L41" s="29">
        <f t="shared" si="11"/>
        <v>0</v>
      </c>
      <c r="M41" s="29">
        <f t="shared" si="11"/>
        <v>0</v>
      </c>
      <c r="N41" s="29">
        <f t="shared" si="11"/>
        <v>0</v>
      </c>
      <c r="O41" s="15"/>
      <c r="P41" s="15"/>
      <c r="Q41" s="15"/>
      <c r="R41" s="15"/>
      <c r="S41" s="15"/>
      <c r="T41" s="15"/>
      <c r="U41" s="15"/>
      <c r="V41" s="15"/>
      <c r="W41" s="15"/>
      <c r="X41" s="15"/>
      <c r="Y41" s="15"/>
      <c r="Z41" s="15"/>
      <c r="AA41" s="15"/>
      <c r="AB41" s="15"/>
      <c r="AC41" s="15"/>
      <c r="AD41" s="15"/>
      <c r="AE41" s="15"/>
      <c r="AF41" s="15"/>
      <c r="AG41" s="15"/>
      <c r="AH41" s="15"/>
      <c r="AI41" s="15"/>
      <c r="AJ41" s="15"/>
      <c r="AK41" s="15"/>
      <c r="AL41" s="15"/>
    </row>
    <row r="42" spans="2:38" x14ac:dyDescent="0.25">
      <c r="B42" s="1" t="s">
        <v>120</v>
      </c>
      <c r="C42" s="29">
        <f t="shared" si="1"/>
        <v>0</v>
      </c>
      <c r="D42" s="29">
        <f t="shared" si="1"/>
        <v>0</v>
      </c>
      <c r="E42" s="29">
        <f t="shared" si="1"/>
        <v>0</v>
      </c>
      <c r="F42" s="29">
        <f t="shared" ref="F42:H42" si="12">F28/1000</f>
        <v>0</v>
      </c>
      <c r="G42" s="29">
        <f t="shared" si="12"/>
        <v>0</v>
      </c>
      <c r="H42" s="29">
        <f t="shared" si="12"/>
        <v>0</v>
      </c>
      <c r="I42" s="29">
        <f t="shared" ref="I42:N42" si="13">I28/1000</f>
        <v>0</v>
      </c>
      <c r="J42" s="29">
        <f t="shared" si="13"/>
        <v>0</v>
      </c>
      <c r="K42" s="29">
        <f t="shared" si="13"/>
        <v>0</v>
      </c>
      <c r="L42" s="29">
        <f t="shared" si="13"/>
        <v>0</v>
      </c>
      <c r="M42" s="29">
        <f t="shared" si="13"/>
        <v>0</v>
      </c>
      <c r="N42" s="29">
        <f t="shared" si="13"/>
        <v>0</v>
      </c>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2:38" x14ac:dyDescent="0.25">
      <c r="B43" s="1" t="s">
        <v>56</v>
      </c>
      <c r="C43" s="29">
        <f t="shared" si="1"/>
        <v>0</v>
      </c>
      <c r="D43" s="29">
        <f t="shared" si="1"/>
        <v>85.038610000000006</v>
      </c>
      <c r="E43" s="29">
        <f t="shared" si="1"/>
        <v>6.7119999999999997</v>
      </c>
      <c r="F43" s="29">
        <f t="shared" ref="F43:H43" si="14">F29/1000</f>
        <v>0</v>
      </c>
      <c r="G43" s="29">
        <f t="shared" si="14"/>
        <v>76.509529999999998</v>
      </c>
      <c r="H43" s="29">
        <f t="shared" si="14"/>
        <v>4.1520000000000001</v>
      </c>
      <c r="I43" s="29">
        <f t="shared" ref="I43:N43" si="15">I29/1000</f>
        <v>0</v>
      </c>
      <c r="J43" s="29">
        <f t="shared" si="15"/>
        <v>82.753248521882369</v>
      </c>
      <c r="K43" s="29">
        <f t="shared" si="15"/>
        <v>0.66400000000000003</v>
      </c>
      <c r="L43" s="29">
        <f t="shared" si="15"/>
        <v>0</v>
      </c>
      <c r="M43" s="29">
        <f t="shared" si="15"/>
        <v>114.38388892087407</v>
      </c>
      <c r="N43" s="29">
        <f t="shared" si="15"/>
        <v>0.08</v>
      </c>
      <c r="O43" s="15"/>
      <c r="P43" s="15"/>
      <c r="Q43" s="15"/>
      <c r="R43" s="15"/>
      <c r="S43" s="15"/>
      <c r="T43" s="15"/>
      <c r="U43" s="15"/>
      <c r="V43" s="15"/>
      <c r="W43" s="15"/>
      <c r="X43" s="15"/>
      <c r="Y43" s="15"/>
      <c r="Z43" s="15"/>
      <c r="AA43" s="15"/>
      <c r="AB43" s="15"/>
      <c r="AC43" s="15"/>
      <c r="AD43" s="15"/>
      <c r="AE43" s="15"/>
      <c r="AF43" s="15"/>
      <c r="AG43" s="15"/>
      <c r="AH43" s="15"/>
      <c r="AI43" s="15"/>
      <c r="AJ43" s="15"/>
      <c r="AK43" s="15"/>
      <c r="AL43" s="15"/>
    </row>
    <row r="44" spans="2:38" x14ac:dyDescent="0.25">
      <c r="B44" s="1" t="s">
        <v>57</v>
      </c>
      <c r="C44" s="29">
        <f t="shared" si="1"/>
        <v>0</v>
      </c>
      <c r="D44" s="29">
        <f t="shared" si="1"/>
        <v>0</v>
      </c>
      <c r="E44" s="29">
        <f t="shared" si="1"/>
        <v>0</v>
      </c>
      <c r="F44" s="29">
        <f t="shared" ref="F44:H44" si="16">F30/1000</f>
        <v>0</v>
      </c>
      <c r="G44" s="29">
        <f t="shared" si="16"/>
        <v>0</v>
      </c>
      <c r="H44" s="29">
        <f t="shared" si="16"/>
        <v>0</v>
      </c>
      <c r="I44" s="29">
        <f t="shared" ref="I44:N44" si="17">I30/1000</f>
        <v>0</v>
      </c>
      <c r="J44" s="29">
        <f t="shared" si="17"/>
        <v>0</v>
      </c>
      <c r="K44" s="29">
        <f t="shared" si="17"/>
        <v>0</v>
      </c>
      <c r="L44" s="29">
        <f t="shared" si="17"/>
        <v>0</v>
      </c>
      <c r="M44" s="29">
        <f t="shared" si="17"/>
        <v>0</v>
      </c>
      <c r="N44" s="29">
        <f t="shared" si="17"/>
        <v>0</v>
      </c>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2:38" x14ac:dyDescent="0.25">
      <c r="B45" s="1" t="s">
        <v>122</v>
      </c>
      <c r="C45" s="29">
        <f t="shared" si="1"/>
        <v>225.922</v>
      </c>
      <c r="D45" s="29">
        <f t="shared" si="1"/>
        <v>190.672</v>
      </c>
      <c r="E45" s="29">
        <f t="shared" si="1"/>
        <v>111.76</v>
      </c>
      <c r="F45" s="29">
        <f t="shared" ref="F45:H45" si="18">F31/1000</f>
        <v>235.45599999999999</v>
      </c>
      <c r="G45" s="29">
        <f t="shared" si="18"/>
        <v>198.86079999999998</v>
      </c>
      <c r="H45" s="29">
        <f t="shared" si="18"/>
        <v>120.956</v>
      </c>
      <c r="I45" s="29">
        <f t="shared" ref="I45:N45" si="19">I31/1000</f>
        <v>228.49799999999999</v>
      </c>
      <c r="J45" s="29">
        <f t="shared" si="19"/>
        <v>192.779</v>
      </c>
      <c r="K45" s="29">
        <f t="shared" si="19"/>
        <v>100.66</v>
      </c>
      <c r="L45" s="29">
        <f t="shared" si="19"/>
        <v>82.286000000000001</v>
      </c>
      <c r="M45" s="29">
        <f t="shared" si="19"/>
        <v>53.050599999999996</v>
      </c>
      <c r="N45" s="29">
        <f t="shared" si="19"/>
        <v>0</v>
      </c>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2:38" x14ac:dyDescent="0.25">
      <c r="B46" s="1" t="s">
        <v>123</v>
      </c>
      <c r="C46" s="29">
        <f t="shared" si="1"/>
        <v>83.197559999999996</v>
      </c>
      <c r="D46" s="29">
        <f t="shared" si="1"/>
        <v>250.39447250000001</v>
      </c>
      <c r="E46" s="29">
        <f t="shared" si="1"/>
        <v>102.00756</v>
      </c>
      <c r="F46" s="29">
        <f t="shared" ref="F46:H46" si="20">F32/1000</f>
        <v>125.42358</v>
      </c>
      <c r="G46" s="29">
        <f t="shared" si="20"/>
        <v>305.35553000000004</v>
      </c>
      <c r="H46" s="29">
        <f t="shared" si="20"/>
        <v>122.27358</v>
      </c>
      <c r="I46" s="29">
        <f t="shared" ref="I46:N46" si="21">I32/1000</f>
        <v>137.73099999999999</v>
      </c>
      <c r="J46" s="29">
        <f t="shared" si="21"/>
        <v>336.12</v>
      </c>
      <c r="K46" s="29">
        <f t="shared" si="21"/>
        <v>143.881</v>
      </c>
      <c r="L46" s="29">
        <f t="shared" si="21"/>
        <v>121.842</v>
      </c>
      <c r="M46" s="29">
        <f t="shared" si="21"/>
        <v>353.32728000000003</v>
      </c>
      <c r="N46" s="29">
        <f t="shared" si="21"/>
        <v>111.977</v>
      </c>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sheetData>
  <mergeCells count="24">
    <mergeCell ref="AJ21:AL21"/>
    <mergeCell ref="C21:E21"/>
    <mergeCell ref="F21:H21"/>
    <mergeCell ref="I21:K21"/>
    <mergeCell ref="L21:N21"/>
    <mergeCell ref="O21:Q21"/>
    <mergeCell ref="R21:T21"/>
    <mergeCell ref="U21:W21"/>
    <mergeCell ref="X21:Z21"/>
    <mergeCell ref="AA21:AC21"/>
    <mergeCell ref="AD21:AF21"/>
    <mergeCell ref="AG21:AI21"/>
    <mergeCell ref="C35:E35"/>
    <mergeCell ref="F35:H35"/>
    <mergeCell ref="I35:K35"/>
    <mergeCell ref="L35:N35"/>
    <mergeCell ref="O35:Q35"/>
    <mergeCell ref="AG35:AI35"/>
    <mergeCell ref="AJ35:AL35"/>
    <mergeCell ref="R35:T35"/>
    <mergeCell ref="U35:W35"/>
    <mergeCell ref="X35:Z35"/>
    <mergeCell ref="AA35:AC35"/>
    <mergeCell ref="AD35:AF3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N19"/>
  <sheetViews>
    <sheetView zoomScale="70" zoomScaleNormal="70" workbookViewId="0">
      <selection activeCell="F12" sqref="F12"/>
    </sheetView>
  </sheetViews>
  <sheetFormatPr defaultRowHeight="15" x14ac:dyDescent="0.25"/>
  <cols>
    <col min="2" max="2" width="63" customWidth="1"/>
    <col min="3" max="3" width="11.140625" bestFit="1" customWidth="1"/>
    <col min="4" max="4" width="13.85546875" bestFit="1" customWidth="1"/>
    <col min="5" max="5" width="10.7109375" bestFit="1" customWidth="1"/>
    <col min="6" max="6" width="7.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7.85546875" bestFit="1" customWidth="1"/>
    <col min="16" max="16" width="13" bestFit="1" customWidth="1"/>
    <col min="17" max="17" width="40.140625" bestFit="1" customWidth="1"/>
    <col min="18" max="18" width="13.85546875" bestFit="1" customWidth="1"/>
  </cols>
  <sheetData>
    <row r="2" spans="2:14" x14ac:dyDescent="0.25">
      <c r="B2" s="6" t="s">
        <v>41</v>
      </c>
      <c r="C2" s="7">
        <v>43191</v>
      </c>
      <c r="D2" s="7">
        <v>43221</v>
      </c>
      <c r="E2" s="7">
        <v>43252</v>
      </c>
      <c r="F2" s="7">
        <v>43282</v>
      </c>
      <c r="G2" s="7">
        <v>43313</v>
      </c>
      <c r="H2" s="7">
        <v>43344</v>
      </c>
      <c r="I2" s="7">
        <v>43374</v>
      </c>
      <c r="J2" s="7">
        <v>43405</v>
      </c>
      <c r="K2" s="7">
        <v>43435</v>
      </c>
      <c r="L2" s="7">
        <v>43466</v>
      </c>
      <c r="M2" s="7">
        <v>43497</v>
      </c>
      <c r="N2" s="7">
        <v>43525</v>
      </c>
    </row>
    <row r="3" spans="2:14" x14ac:dyDescent="0.25">
      <c r="B3" s="10" t="s">
        <v>146</v>
      </c>
      <c r="C3" s="45">
        <v>6.2478118499999997</v>
      </c>
      <c r="D3" s="45">
        <v>6.9271013999999997</v>
      </c>
      <c r="E3" s="45">
        <v>7.2290487599999986</v>
      </c>
      <c r="F3" s="45">
        <v>6.4550056199999988</v>
      </c>
      <c r="G3" s="45"/>
      <c r="H3" s="45"/>
      <c r="I3" s="45"/>
      <c r="J3" s="45"/>
      <c r="K3" s="45"/>
      <c r="L3" s="45"/>
      <c r="M3" s="45"/>
      <c r="N3" s="45"/>
    </row>
    <row r="4" spans="2:14" x14ac:dyDescent="0.25">
      <c r="B4" s="1" t="s">
        <v>147</v>
      </c>
      <c r="C4" s="45">
        <v>6.9380100000000031E-3</v>
      </c>
      <c r="D4" s="45">
        <v>6.9932999999999966E-3</v>
      </c>
      <c r="E4" s="45">
        <v>4.7684999999999993E-3</v>
      </c>
      <c r="F4" s="45">
        <v>5.8610499999999961E-3</v>
      </c>
      <c r="G4" s="45"/>
      <c r="H4" s="45"/>
      <c r="I4" s="45"/>
      <c r="J4" s="45"/>
      <c r="K4" s="45"/>
      <c r="L4" s="45"/>
      <c r="M4" s="45"/>
      <c r="N4" s="45"/>
    </row>
    <row r="5" spans="2:14" x14ac:dyDescent="0.25">
      <c r="B5" s="1" t="s">
        <v>148</v>
      </c>
      <c r="C5" s="45">
        <v>0</v>
      </c>
      <c r="D5" s="45">
        <v>0</v>
      </c>
      <c r="E5" s="45">
        <v>0</v>
      </c>
      <c r="F5" s="45">
        <v>0</v>
      </c>
      <c r="G5" s="45"/>
      <c r="H5" s="45"/>
      <c r="I5" s="45"/>
      <c r="J5" s="45"/>
      <c r="K5" s="45"/>
      <c r="L5" s="45"/>
      <c r="M5" s="45"/>
      <c r="N5" s="45"/>
    </row>
    <row r="6" spans="2:14" x14ac:dyDescent="0.25">
      <c r="B6" s="1" t="s">
        <v>149</v>
      </c>
      <c r="C6" s="45">
        <v>5.9100780390203389E-2</v>
      </c>
      <c r="D6" s="45">
        <v>9.1576532025000004E-2</v>
      </c>
      <c r="E6" s="45">
        <v>9.1576500000000019E-2</v>
      </c>
      <c r="F6" s="45">
        <v>9.157647999999996E-2</v>
      </c>
      <c r="G6" s="45"/>
      <c r="H6" s="45"/>
      <c r="I6" s="45"/>
      <c r="J6" s="45"/>
      <c r="K6" s="45"/>
      <c r="L6" s="45"/>
      <c r="M6" s="45"/>
      <c r="N6" s="45"/>
    </row>
    <row r="7" spans="2:14" x14ac:dyDescent="0.25">
      <c r="B7" s="1" t="s">
        <v>60</v>
      </c>
      <c r="C7" s="45">
        <v>0</v>
      </c>
      <c r="D7" s="45">
        <v>0</v>
      </c>
      <c r="E7" s="45">
        <v>0</v>
      </c>
      <c r="F7" s="45">
        <v>0</v>
      </c>
      <c r="G7" s="45"/>
      <c r="H7" s="45"/>
      <c r="I7" s="45"/>
      <c r="J7" s="45"/>
      <c r="K7" s="45"/>
      <c r="L7" s="45"/>
      <c r="M7" s="45"/>
      <c r="N7" s="45"/>
    </row>
    <row r="10" spans="2:14" x14ac:dyDescent="0.25">
      <c r="B10" s="1"/>
      <c r="C10" s="7">
        <v>43191</v>
      </c>
      <c r="D10" s="7">
        <v>43221</v>
      </c>
      <c r="E10" s="7">
        <v>43252</v>
      </c>
      <c r="F10" s="7">
        <v>43282</v>
      </c>
      <c r="G10" s="7">
        <v>43313</v>
      </c>
      <c r="H10" s="7">
        <v>43344</v>
      </c>
      <c r="I10" s="7">
        <v>43374</v>
      </c>
      <c r="J10" s="7">
        <v>43405</v>
      </c>
      <c r="K10" s="7">
        <v>43435</v>
      </c>
      <c r="L10" s="7">
        <v>43466</v>
      </c>
      <c r="M10" s="7">
        <v>43497</v>
      </c>
      <c r="N10" s="7">
        <v>43525</v>
      </c>
    </row>
    <row r="11" spans="2:14" x14ac:dyDescent="0.25">
      <c r="B11" s="1" t="s">
        <v>61</v>
      </c>
      <c r="C11" s="74">
        <v>2115437.9500000002</v>
      </c>
      <c r="D11" s="74">
        <v>2364237.4300000002</v>
      </c>
      <c r="E11" s="74">
        <v>2412139.4500000002</v>
      </c>
      <c r="F11" s="74">
        <v>2087880.81</v>
      </c>
      <c r="G11" s="20"/>
      <c r="H11" s="20"/>
      <c r="I11" s="20"/>
      <c r="J11" s="20"/>
      <c r="K11" s="20"/>
      <c r="L11" s="20"/>
      <c r="M11" s="20"/>
      <c r="N11" s="20"/>
    </row>
    <row r="12" spans="2:14" x14ac:dyDescent="0.25">
      <c r="B12" s="19" t="s">
        <v>133</v>
      </c>
      <c r="C12" s="73">
        <v>2489</v>
      </c>
      <c r="D12" s="73">
        <v>2280</v>
      </c>
      <c r="E12" s="73">
        <v>1517</v>
      </c>
      <c r="F12" s="73">
        <v>1809</v>
      </c>
      <c r="G12" s="20"/>
      <c r="H12" s="20"/>
      <c r="I12" s="20"/>
      <c r="J12" s="20"/>
      <c r="K12" s="20"/>
      <c r="L12" s="20"/>
      <c r="M12" s="20"/>
      <c r="N12" s="20"/>
    </row>
    <row r="13" spans="2:14" x14ac:dyDescent="0.25">
      <c r="B13" s="19" t="s">
        <v>59</v>
      </c>
      <c r="C13" s="20">
        <v>0</v>
      </c>
      <c r="D13" s="20">
        <v>0</v>
      </c>
      <c r="E13" s="20">
        <v>0</v>
      </c>
      <c r="F13" s="20">
        <v>0</v>
      </c>
      <c r="G13" s="20"/>
      <c r="H13" s="20"/>
      <c r="I13" s="20"/>
      <c r="J13" s="20"/>
      <c r="K13" s="20"/>
      <c r="L13" s="20"/>
      <c r="M13" s="20"/>
      <c r="N13" s="20"/>
    </row>
    <row r="14" spans="2:14" x14ac:dyDescent="0.25">
      <c r="B14" s="19" t="s">
        <v>134</v>
      </c>
      <c r="C14" s="20">
        <v>0</v>
      </c>
      <c r="D14" s="20">
        <v>0</v>
      </c>
      <c r="E14" s="20">
        <v>0</v>
      </c>
      <c r="F14" s="20">
        <v>0</v>
      </c>
      <c r="G14" s="20"/>
      <c r="H14" s="20"/>
      <c r="I14" s="20"/>
      <c r="J14" s="20"/>
      <c r="K14" s="20"/>
      <c r="L14" s="20"/>
      <c r="M14" s="20"/>
      <c r="N14" s="20"/>
    </row>
    <row r="15" spans="2:14" x14ac:dyDescent="0.25">
      <c r="C15" s="30">
        <f>SUM(C11:C14)</f>
        <v>2117926.9500000002</v>
      </c>
      <c r="D15" s="30">
        <f t="shared" ref="D15:N15" si="0">SUM(D11:D14)</f>
        <v>2366517.4300000002</v>
      </c>
      <c r="E15" s="30">
        <f t="shared" si="0"/>
        <v>2413656.4500000002</v>
      </c>
      <c r="F15" s="30">
        <f t="shared" si="0"/>
        <v>2089689.81</v>
      </c>
      <c r="G15" s="30">
        <f t="shared" si="0"/>
        <v>0</v>
      </c>
      <c r="H15" s="30">
        <f t="shared" si="0"/>
        <v>0</v>
      </c>
      <c r="I15" s="30">
        <f t="shared" si="0"/>
        <v>0</v>
      </c>
      <c r="J15" s="30">
        <f t="shared" si="0"/>
        <v>0</v>
      </c>
      <c r="K15" s="30">
        <f t="shared" si="0"/>
        <v>0</v>
      </c>
      <c r="L15" s="30">
        <f t="shared" si="0"/>
        <v>0</v>
      </c>
      <c r="M15" s="30">
        <f t="shared" si="0"/>
        <v>0</v>
      </c>
      <c r="N15" s="30">
        <f t="shared" si="0"/>
        <v>0</v>
      </c>
    </row>
    <row r="18" spans="2:2" x14ac:dyDescent="0.25">
      <c r="B18" t="s">
        <v>178</v>
      </c>
    </row>
    <row r="19" spans="2:2" x14ac:dyDescent="0.25">
      <c r="B19" s="55">
        <f>HLOOKUP(Main!E1,Reactive!C10:N15,6,FALSE)</f>
        <v>2089689.81</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N9"/>
  <sheetViews>
    <sheetView zoomScale="70" zoomScaleNormal="70" workbookViewId="0">
      <selection activeCell="E6" sqref="E6"/>
    </sheetView>
  </sheetViews>
  <sheetFormatPr defaultRowHeight="15" x14ac:dyDescent="0.25"/>
  <cols>
    <col min="2" max="2" width="57.28515625" customWidth="1"/>
  </cols>
  <sheetData>
    <row r="2" spans="2:14" x14ac:dyDescent="0.25">
      <c r="B2" s="6" t="s">
        <v>41</v>
      </c>
      <c r="C2" s="7">
        <v>43191</v>
      </c>
      <c r="D2" s="7">
        <v>43221</v>
      </c>
      <c r="E2" s="7">
        <v>43252</v>
      </c>
      <c r="F2" s="7">
        <v>43282</v>
      </c>
      <c r="G2" s="7">
        <v>43313</v>
      </c>
      <c r="H2" s="7">
        <v>43344</v>
      </c>
      <c r="I2" s="7">
        <v>43374</v>
      </c>
      <c r="J2" s="7">
        <v>43405</v>
      </c>
      <c r="K2" s="7">
        <v>43435</v>
      </c>
      <c r="L2" s="7">
        <v>43466</v>
      </c>
      <c r="M2" s="7">
        <v>43497</v>
      </c>
      <c r="N2" s="7">
        <v>43525</v>
      </c>
    </row>
    <row r="3" spans="2:14" x14ac:dyDescent="0.25">
      <c r="B3" s="18" t="s">
        <v>95</v>
      </c>
      <c r="C3" s="45">
        <v>3.1310032699999994</v>
      </c>
      <c r="D3" s="45">
        <v>3.31364306</v>
      </c>
      <c r="E3" s="45">
        <v>3.0747221499999999</v>
      </c>
      <c r="F3" s="45">
        <v>2.5550446800000004</v>
      </c>
      <c r="G3" s="45"/>
      <c r="H3" s="45"/>
      <c r="I3" s="45"/>
      <c r="J3" s="45"/>
      <c r="K3" s="45"/>
      <c r="L3" s="45"/>
      <c r="M3" s="45"/>
      <c r="N3" s="45"/>
    </row>
    <row r="4" spans="2:14" x14ac:dyDescent="0.25">
      <c r="B4" s="18" t="s">
        <v>96</v>
      </c>
      <c r="C4" s="45">
        <v>4.464690000000001E-2</v>
      </c>
      <c r="D4" s="45">
        <v>3.2394960000000007E-2</v>
      </c>
      <c r="E4" s="45">
        <v>4.9838400000000019E-2</v>
      </c>
      <c r="F4" s="45">
        <v>4.8384780000000016E-2</v>
      </c>
      <c r="G4" s="45"/>
      <c r="H4" s="45"/>
      <c r="I4" s="45"/>
      <c r="J4" s="45"/>
      <c r="K4" s="45"/>
      <c r="L4" s="45"/>
      <c r="M4" s="45"/>
      <c r="N4" s="45"/>
    </row>
    <row r="5" spans="2:14" x14ac:dyDescent="0.25">
      <c r="B5" s="17" t="s">
        <v>94</v>
      </c>
      <c r="C5" s="45">
        <v>0</v>
      </c>
      <c r="D5" s="45">
        <v>0</v>
      </c>
      <c r="E5" s="45">
        <v>0</v>
      </c>
      <c r="F5" s="45">
        <v>0</v>
      </c>
      <c r="G5" s="45"/>
      <c r="H5" s="45"/>
      <c r="I5" s="45"/>
      <c r="J5" s="45"/>
      <c r="K5" s="45"/>
      <c r="L5" s="45"/>
      <c r="M5" s="45"/>
      <c r="N5" s="45"/>
    </row>
    <row r="6" spans="2:14" x14ac:dyDescent="0.25">
      <c r="B6" s="18" t="s">
        <v>97</v>
      </c>
      <c r="C6" s="45">
        <v>0</v>
      </c>
      <c r="D6" s="45">
        <v>0</v>
      </c>
      <c r="E6" s="45">
        <v>0</v>
      </c>
      <c r="F6" s="45">
        <v>0</v>
      </c>
      <c r="G6" s="45"/>
      <c r="H6" s="45"/>
      <c r="I6" s="45"/>
      <c r="J6" s="45"/>
      <c r="K6" s="45"/>
      <c r="L6" s="45"/>
      <c r="M6" s="45"/>
      <c r="N6" s="45"/>
    </row>
    <row r="7" spans="2:14" x14ac:dyDescent="0.25">
      <c r="B7" s="17" t="s">
        <v>62</v>
      </c>
      <c r="C7" s="45">
        <v>0</v>
      </c>
      <c r="D7" s="45">
        <v>0.22357520396526012</v>
      </c>
      <c r="E7" s="45">
        <v>0</v>
      </c>
      <c r="F7" s="45">
        <v>0</v>
      </c>
      <c r="G7" s="45"/>
      <c r="H7" s="45"/>
      <c r="I7" s="45"/>
      <c r="J7" s="45"/>
      <c r="K7" s="45"/>
      <c r="L7" s="45"/>
      <c r="M7" s="45"/>
      <c r="N7" s="45"/>
    </row>
    <row r="8" spans="2:14" x14ac:dyDescent="0.25">
      <c r="B8" s="17" t="s">
        <v>63</v>
      </c>
      <c r="C8" s="45">
        <v>0.19039999999999993</v>
      </c>
      <c r="D8" s="45">
        <v>0.1008</v>
      </c>
      <c r="E8" s="45">
        <v>0.1008</v>
      </c>
      <c r="F8" s="45">
        <v>0.22399999999999989</v>
      </c>
      <c r="G8" s="45"/>
      <c r="H8" s="45"/>
      <c r="I8" s="45"/>
      <c r="J8" s="45"/>
      <c r="K8" s="45"/>
      <c r="L8" s="45"/>
      <c r="M8" s="45"/>
      <c r="N8" s="45"/>
    </row>
    <row r="9" spans="2:14" x14ac:dyDescent="0.25">
      <c r="B9" s="18" t="s">
        <v>98</v>
      </c>
      <c r="C9" s="45">
        <v>0</v>
      </c>
      <c r="D9" s="45">
        <v>0</v>
      </c>
      <c r="E9" s="45">
        <v>0</v>
      </c>
      <c r="F9" s="45">
        <v>0</v>
      </c>
      <c r="G9" s="45"/>
      <c r="H9" s="45"/>
      <c r="I9" s="45"/>
      <c r="J9" s="45"/>
      <c r="K9" s="45"/>
      <c r="L9" s="45"/>
      <c r="M9" s="45"/>
      <c r="N9" s="45"/>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2:O29"/>
  <sheetViews>
    <sheetView zoomScale="70" zoomScaleNormal="70" workbookViewId="0">
      <selection activeCell="B12" sqref="B12:N19"/>
    </sheetView>
  </sheetViews>
  <sheetFormatPr defaultRowHeight="15" x14ac:dyDescent="0.25"/>
  <cols>
    <col min="2" max="2" width="52.42578125" customWidth="1"/>
    <col min="3" max="3" width="10" bestFit="1" customWidth="1"/>
    <col min="4" max="4" width="10.140625" bestFit="1" customWidth="1"/>
    <col min="5" max="5" width="7.85546875" bestFit="1" customWidth="1"/>
    <col min="6" max="6" width="8.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8.28515625" bestFit="1" customWidth="1"/>
    <col min="16" max="16" width="12.5703125" bestFit="1" customWidth="1"/>
    <col min="17" max="17" width="53.42578125" bestFit="1" customWidth="1"/>
    <col min="18" max="18" width="8.140625" bestFit="1" customWidth="1"/>
    <col min="19" max="19" width="8.5703125" bestFit="1" customWidth="1"/>
    <col min="20" max="20" width="7.7109375" bestFit="1" customWidth="1"/>
    <col min="21" max="21" width="7.140625" bestFit="1" customWidth="1"/>
    <col min="22" max="23" width="7.85546875" bestFit="1" customWidth="1"/>
    <col min="24" max="24" width="7.7109375" bestFit="1" customWidth="1"/>
    <col min="25" max="26" width="8.140625" bestFit="1" customWidth="1"/>
    <col min="27" max="27" width="7.7109375" bestFit="1" customWidth="1"/>
    <col min="28" max="28" width="7.85546875" bestFit="1" customWidth="1"/>
    <col min="29" max="29" width="8.28515625" bestFit="1" customWidth="1"/>
  </cols>
  <sheetData>
    <row r="2" spans="1:15" x14ac:dyDescent="0.25">
      <c r="B2" s="6" t="s">
        <v>41</v>
      </c>
      <c r="C2" s="7">
        <v>43191</v>
      </c>
      <c r="D2" s="7">
        <v>43221</v>
      </c>
      <c r="E2" s="7">
        <v>43252</v>
      </c>
      <c r="F2" s="7">
        <v>43282</v>
      </c>
      <c r="G2" s="7">
        <v>43313</v>
      </c>
      <c r="H2" s="7">
        <v>43344</v>
      </c>
      <c r="I2" s="7">
        <v>43374</v>
      </c>
      <c r="J2" s="7">
        <v>43405</v>
      </c>
      <c r="K2" s="7">
        <v>43435</v>
      </c>
      <c r="L2" s="7">
        <v>43466</v>
      </c>
      <c r="M2" s="7">
        <v>43497</v>
      </c>
      <c r="N2" s="7">
        <v>43525</v>
      </c>
      <c r="O2" s="21"/>
    </row>
    <row r="3" spans="1:15" x14ac:dyDescent="0.25">
      <c r="B3" s="18" t="s">
        <v>100</v>
      </c>
      <c r="C3" s="45">
        <v>9.1999999999999998E-2</v>
      </c>
      <c r="D3" s="45">
        <v>5.1750160000000003E-2</v>
      </c>
      <c r="E3" s="45">
        <v>6.8999999999999999E-3</v>
      </c>
      <c r="F3" s="45">
        <v>6.6036659999999997E-2</v>
      </c>
      <c r="G3" s="45"/>
      <c r="H3" s="45"/>
      <c r="I3" s="45"/>
      <c r="J3" s="45"/>
      <c r="K3" s="45"/>
      <c r="L3" s="45"/>
      <c r="M3" s="45"/>
      <c r="N3" s="45"/>
      <c r="O3" s="5"/>
    </row>
    <row r="4" spans="1:15" x14ac:dyDescent="0.25">
      <c r="B4" s="18" t="s">
        <v>99</v>
      </c>
      <c r="C4" s="45">
        <v>0</v>
      </c>
      <c r="D4" s="45">
        <v>0</v>
      </c>
      <c r="E4" s="45">
        <v>0</v>
      </c>
      <c r="F4" s="45">
        <v>0</v>
      </c>
      <c r="G4" s="45"/>
      <c r="H4" s="45"/>
      <c r="I4" s="45"/>
      <c r="J4" s="45"/>
      <c r="K4" s="45"/>
      <c r="L4" s="45"/>
      <c r="M4" s="45"/>
      <c r="N4" s="45"/>
      <c r="O4" s="5"/>
    </row>
    <row r="5" spans="1:15" x14ac:dyDescent="0.25">
      <c r="B5" s="17" t="s">
        <v>102</v>
      </c>
      <c r="C5" s="45">
        <v>0</v>
      </c>
      <c r="D5" s="45">
        <v>0</v>
      </c>
      <c r="E5" s="45">
        <v>0</v>
      </c>
      <c r="F5" s="45">
        <v>0</v>
      </c>
      <c r="G5" s="45"/>
      <c r="H5" s="45"/>
      <c r="I5" s="45"/>
      <c r="J5" s="45"/>
      <c r="K5" s="45"/>
      <c r="L5" s="45"/>
      <c r="M5" s="45"/>
      <c r="N5" s="45"/>
      <c r="O5" s="5"/>
    </row>
    <row r="6" spans="1:15" x14ac:dyDescent="0.25">
      <c r="B6" s="18" t="s">
        <v>101</v>
      </c>
      <c r="C6" s="45">
        <v>0</v>
      </c>
      <c r="D6" s="45">
        <v>3.0049000000000017E-2</v>
      </c>
      <c r="E6" s="45">
        <v>3.8986970000000003E-2</v>
      </c>
      <c r="F6" s="45">
        <v>3.1000000000000021E-2</v>
      </c>
      <c r="G6" s="45"/>
      <c r="H6" s="45"/>
      <c r="I6" s="45"/>
      <c r="J6" s="45"/>
      <c r="K6" s="45"/>
      <c r="L6" s="45"/>
      <c r="M6" s="45"/>
      <c r="N6" s="45"/>
      <c r="O6" s="5"/>
    </row>
    <row r="7" spans="1:15" x14ac:dyDescent="0.25">
      <c r="B7" s="17" t="s">
        <v>105</v>
      </c>
      <c r="C7" s="45">
        <v>0.34117578999999998</v>
      </c>
      <c r="D7" s="45">
        <v>0.33919562000000009</v>
      </c>
      <c r="E7" s="45">
        <v>0.30768517000000006</v>
      </c>
      <c r="F7" s="45">
        <v>0.34419988999999979</v>
      </c>
      <c r="G7" s="45"/>
      <c r="H7" s="45"/>
      <c r="I7" s="45"/>
      <c r="J7" s="45"/>
      <c r="K7" s="45"/>
      <c r="L7" s="45"/>
      <c r="M7" s="45"/>
      <c r="N7" s="45"/>
      <c r="O7" s="5"/>
    </row>
    <row r="8" spans="1:15" ht="30" x14ac:dyDescent="0.25">
      <c r="B8" s="18" t="s">
        <v>103</v>
      </c>
      <c r="C8" s="45">
        <v>0</v>
      </c>
      <c r="D8" s="45">
        <v>0</v>
      </c>
      <c r="E8" s="45">
        <v>0</v>
      </c>
      <c r="F8" s="45">
        <v>0</v>
      </c>
      <c r="G8" s="45"/>
      <c r="H8" s="45"/>
      <c r="I8" s="45"/>
      <c r="J8" s="45"/>
      <c r="K8" s="45"/>
      <c r="L8" s="45"/>
      <c r="M8" s="45"/>
      <c r="N8" s="45"/>
      <c r="O8" s="5"/>
    </row>
    <row r="9" spans="1:15" x14ac:dyDescent="0.25">
      <c r="B9" s="18" t="s">
        <v>104</v>
      </c>
      <c r="C9" s="45">
        <v>0.28598498999999999</v>
      </c>
      <c r="D9" s="45">
        <v>0.4205025</v>
      </c>
      <c r="E9" s="45">
        <v>0.39767002000000007</v>
      </c>
      <c r="F9" s="45">
        <v>0.55676584000000007</v>
      </c>
      <c r="G9" s="45"/>
      <c r="H9" s="45"/>
      <c r="I9" s="45"/>
      <c r="J9" s="45"/>
      <c r="K9" s="45"/>
      <c r="L9" s="45"/>
      <c r="M9" s="45"/>
      <c r="N9" s="45"/>
      <c r="O9" s="5"/>
    </row>
    <row r="12" spans="1:15" ht="15.75" x14ac:dyDescent="0.25">
      <c r="B12" s="22"/>
      <c r="C12" s="23">
        <v>43191</v>
      </c>
      <c r="D12" s="23">
        <v>43221</v>
      </c>
      <c r="E12" s="23">
        <v>43252</v>
      </c>
      <c r="F12" s="23">
        <v>43282</v>
      </c>
      <c r="G12" s="23">
        <v>43313</v>
      </c>
      <c r="H12" s="23">
        <v>43344</v>
      </c>
      <c r="I12" s="23">
        <v>43374</v>
      </c>
      <c r="J12" s="23">
        <v>43405</v>
      </c>
      <c r="K12" s="23">
        <v>43435</v>
      </c>
      <c r="L12" s="23">
        <v>43466</v>
      </c>
      <c r="M12" s="23">
        <v>43497</v>
      </c>
      <c r="N12" s="23">
        <v>43525</v>
      </c>
    </row>
    <row r="13" spans="1:15" ht="15.75" x14ac:dyDescent="0.25">
      <c r="A13" t="s">
        <v>137</v>
      </c>
      <c r="B13" s="24" t="s">
        <v>109</v>
      </c>
      <c r="C13" s="25">
        <v>20732.75</v>
      </c>
      <c r="D13" s="34">
        <v>27099.7</v>
      </c>
      <c r="E13" s="34">
        <v>26412.1</v>
      </c>
      <c r="F13" s="34">
        <v>38711.800000000003</v>
      </c>
      <c r="G13" s="34"/>
      <c r="H13" s="34"/>
      <c r="I13" s="34"/>
      <c r="J13" s="34"/>
      <c r="K13" s="34"/>
      <c r="L13" s="34"/>
      <c r="M13" s="34"/>
      <c r="N13" s="34"/>
    </row>
    <row r="14" spans="1:15" ht="15.75" x14ac:dyDescent="0.25">
      <c r="B14" s="24" t="s">
        <v>108</v>
      </c>
      <c r="C14" s="25">
        <v>0</v>
      </c>
      <c r="D14" s="25">
        <v>0</v>
      </c>
      <c r="E14" s="34">
        <v>0</v>
      </c>
      <c r="F14" s="34">
        <v>0</v>
      </c>
      <c r="G14" s="34"/>
      <c r="H14" s="34"/>
      <c r="I14" s="34"/>
      <c r="J14" s="34"/>
      <c r="K14" s="34"/>
      <c r="L14" s="34"/>
      <c r="M14" s="34"/>
      <c r="N14" s="34"/>
    </row>
    <row r="15" spans="1:15" ht="15.75" x14ac:dyDescent="0.25">
      <c r="A15" t="s">
        <v>106</v>
      </c>
      <c r="B15" s="26" t="s">
        <v>110</v>
      </c>
      <c r="C15" s="25">
        <v>20</v>
      </c>
      <c r="D15" s="35">
        <v>19</v>
      </c>
      <c r="E15" s="34">
        <v>18</v>
      </c>
      <c r="F15" s="34" t="s">
        <v>187</v>
      </c>
      <c r="G15" s="34"/>
      <c r="H15" s="34"/>
      <c r="I15" s="34"/>
      <c r="J15" s="34"/>
      <c r="K15" s="34"/>
      <c r="L15" s="34"/>
      <c r="M15" s="34"/>
      <c r="N15" s="34"/>
    </row>
    <row r="16" spans="1:15" ht="15.75" x14ac:dyDescent="0.25">
      <c r="B16" s="24" t="s">
        <v>111</v>
      </c>
      <c r="C16" s="25">
        <v>0</v>
      </c>
      <c r="D16" s="25">
        <v>0</v>
      </c>
      <c r="E16" s="34">
        <v>0</v>
      </c>
      <c r="F16" s="34">
        <v>0</v>
      </c>
      <c r="G16" s="34"/>
      <c r="H16" s="34"/>
      <c r="I16" s="34"/>
      <c r="J16" s="34"/>
      <c r="K16" s="34"/>
      <c r="L16" s="34"/>
      <c r="M16" s="34"/>
      <c r="N16" s="34"/>
    </row>
    <row r="17" spans="1:14" ht="15.75" x14ac:dyDescent="0.25">
      <c r="B17" s="26" t="s">
        <v>113</v>
      </c>
      <c r="C17" s="25">
        <v>0</v>
      </c>
      <c r="D17" s="25">
        <v>0</v>
      </c>
      <c r="E17" s="34">
        <v>0</v>
      </c>
      <c r="F17" s="34">
        <v>0</v>
      </c>
      <c r="G17" s="34"/>
      <c r="H17" s="34"/>
      <c r="I17" s="34"/>
      <c r="J17" s="34"/>
      <c r="K17" s="34"/>
      <c r="L17" s="34"/>
      <c r="M17" s="34"/>
      <c r="N17" s="34"/>
    </row>
    <row r="18" spans="1:14" ht="15.75" x14ac:dyDescent="0.25">
      <c r="B18" s="24" t="s">
        <v>112</v>
      </c>
      <c r="C18" s="25">
        <v>0</v>
      </c>
      <c r="D18" s="25">
        <v>0</v>
      </c>
      <c r="E18" s="34">
        <v>0</v>
      </c>
      <c r="F18" s="34">
        <v>0</v>
      </c>
      <c r="G18" s="34"/>
      <c r="H18" s="34"/>
      <c r="I18" s="34"/>
      <c r="J18" s="34"/>
      <c r="K18" s="34"/>
      <c r="L18" s="34"/>
      <c r="M18" s="34"/>
      <c r="N18" s="34"/>
    </row>
    <row r="19" spans="1:14" ht="15.75" x14ac:dyDescent="0.25">
      <c r="A19" t="s">
        <v>107</v>
      </c>
      <c r="B19" s="26" t="s">
        <v>114</v>
      </c>
      <c r="C19" s="27">
        <v>3</v>
      </c>
      <c r="D19" s="34">
        <v>5</v>
      </c>
      <c r="E19" s="34">
        <v>1</v>
      </c>
      <c r="F19" s="34" t="s">
        <v>187</v>
      </c>
      <c r="G19" s="34"/>
      <c r="H19" s="34"/>
      <c r="I19" s="34"/>
      <c r="J19" s="34"/>
      <c r="K19" s="34"/>
      <c r="L19" s="34"/>
      <c r="M19" s="34"/>
      <c r="N19" s="34"/>
    </row>
    <row r="29" spans="1:14" ht="15.75" x14ac:dyDescent="0.25">
      <c r="B29" s="22"/>
    </row>
  </sheetData>
  <pageMargins left="0.7" right="0.7" top="0.75" bottom="0.75" header="0.3" footer="0.3"/>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66CC"/>
  </sheetPr>
  <dimension ref="B2:N8"/>
  <sheetViews>
    <sheetView workbookViewId="0">
      <selection activeCell="K10" sqref="K10"/>
    </sheetView>
  </sheetViews>
  <sheetFormatPr defaultRowHeight="15" x14ac:dyDescent="0.25"/>
  <cols>
    <col min="2" max="2" width="31.140625" bestFit="1" customWidth="1"/>
  </cols>
  <sheetData>
    <row r="2" spans="2:14" x14ac:dyDescent="0.25">
      <c r="B2" s="6"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6" t="s">
        <v>33</v>
      </c>
      <c r="C3" s="45">
        <v>1.2149987460538103</v>
      </c>
      <c r="D3" s="45">
        <v>1.1487399109324099</v>
      </c>
      <c r="E3" s="45">
        <v>1.5910037236083103</v>
      </c>
      <c r="F3" s="45">
        <v>1.5077516180486001</v>
      </c>
      <c r="G3" s="45"/>
      <c r="H3" s="45"/>
      <c r="I3" s="45"/>
      <c r="J3" s="45"/>
      <c r="K3" s="45"/>
      <c r="L3" s="45"/>
      <c r="M3" s="45"/>
      <c r="N3" s="45"/>
    </row>
    <row r="4" spans="2:14" x14ac:dyDescent="0.25">
      <c r="B4" s="6" t="s">
        <v>64</v>
      </c>
      <c r="C4" s="45">
        <v>0</v>
      </c>
      <c r="D4" s="45">
        <v>-0.10187188744483</v>
      </c>
      <c r="E4" s="45">
        <v>-0.24659000149506999</v>
      </c>
      <c r="F4" s="45">
        <v>-7.7968851847920004E-2</v>
      </c>
      <c r="G4" s="45"/>
      <c r="H4" s="45"/>
      <c r="I4" s="45"/>
      <c r="J4" s="45"/>
      <c r="K4" s="45"/>
      <c r="L4" s="45"/>
      <c r="M4" s="45"/>
      <c r="N4" s="45"/>
    </row>
    <row r="5" spans="2:14" x14ac:dyDescent="0.25">
      <c r="B5" s="6" t="s">
        <v>135</v>
      </c>
      <c r="C5" s="45">
        <v>0.14738711999999998</v>
      </c>
      <c r="D5" s="45">
        <v>0</v>
      </c>
      <c r="E5" s="45">
        <v>0</v>
      </c>
      <c r="F5" s="45">
        <v>0</v>
      </c>
      <c r="G5" s="45"/>
      <c r="H5" s="45"/>
      <c r="I5" s="45"/>
      <c r="J5" s="45"/>
      <c r="K5" s="45"/>
      <c r="L5" s="45"/>
      <c r="M5" s="45"/>
      <c r="N5" s="45"/>
    </row>
    <row r="6" spans="2:14" x14ac:dyDescent="0.25">
      <c r="B6" s="61" t="s">
        <v>150</v>
      </c>
      <c r="C6" s="45">
        <v>-0.60872333499986264</v>
      </c>
      <c r="D6" s="45">
        <v>-0.71759372700004176</v>
      </c>
      <c r="E6" s="45">
        <v>-0.89792285999987143</v>
      </c>
      <c r="F6" s="45">
        <v>-1.0048853130000577</v>
      </c>
      <c r="G6" s="45"/>
      <c r="H6" s="45"/>
      <c r="I6" s="45"/>
      <c r="J6" s="45"/>
      <c r="K6" s="45"/>
      <c r="L6" s="45"/>
      <c r="M6" s="45"/>
      <c r="N6" s="45"/>
    </row>
    <row r="7" spans="2:14" x14ac:dyDescent="0.25">
      <c r="B7" s="48" t="s">
        <v>156</v>
      </c>
      <c r="C7" s="41">
        <v>-0.32846197999999921</v>
      </c>
      <c r="D7" s="41">
        <v>-0.43194142000000013</v>
      </c>
      <c r="E7" s="41">
        <v>-0.48303737999999941</v>
      </c>
      <c r="F7" s="41">
        <v>-0.57983117999999878</v>
      </c>
      <c r="G7" s="41"/>
      <c r="H7" s="41"/>
      <c r="I7" s="41"/>
      <c r="J7" s="41"/>
      <c r="K7" s="41"/>
      <c r="L7" s="41"/>
      <c r="M7" s="41"/>
      <c r="N7" s="41"/>
    </row>
    <row r="8" spans="2:14" x14ac:dyDescent="0.25">
      <c r="B8" s="48" t="s">
        <v>160</v>
      </c>
      <c r="C8" s="41">
        <v>-0.28026135499986349</v>
      </c>
      <c r="D8" s="41">
        <v>-0.28565230700004163</v>
      </c>
      <c r="E8" s="41">
        <v>-0.41488547999987202</v>
      </c>
      <c r="F8" s="41">
        <v>-0.42505413300005901</v>
      </c>
      <c r="G8" s="41"/>
      <c r="H8" s="41"/>
      <c r="I8" s="41"/>
      <c r="J8" s="41"/>
      <c r="K8" s="41"/>
      <c r="L8" s="41"/>
      <c r="M8" s="41"/>
      <c r="N8" s="4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Main</vt:lpstr>
      <vt:lpstr>Overall cost</vt:lpstr>
      <vt:lpstr>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Jon McDonald</cp:lastModifiedBy>
  <dcterms:created xsi:type="dcterms:W3CDTF">2018-05-15T13:35:38Z</dcterms:created>
  <dcterms:modified xsi:type="dcterms:W3CDTF">2018-08-29T15:03:08Z</dcterms:modified>
</cp:coreProperties>
</file>