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omments5.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omments6.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drawings/drawing19.xml" ContentType="application/vnd.openxmlformats-officedocument.drawing+xml"/>
  <Override PartName="/xl/charts/chart3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8960" windowHeight="5985" activeTab="1"/>
  </bookViews>
  <sheets>
    <sheet name="MBSS AS Costs" sheetId="23" r:id="rId1"/>
    <sheet name="Overall cost" sheetId="1" r:id="rId2"/>
    <sheet name="Total categories" sheetId="21" r:id="rId3"/>
    <sheet name="BM total" sheetId="22" r:id="rId4"/>
    <sheet name="AS Total" sheetId="4" r:id="rId5"/>
    <sheet name="Trades" sheetId="5" r:id="rId6"/>
    <sheet name="AS" sheetId="6" r:id="rId7"/>
    <sheet name="SO2SO" sheetId="7" r:id="rId8"/>
    <sheet name="Energy Imbalance" sheetId="8" r:id="rId9"/>
    <sheet name="Positive Reserve" sheetId="9" r:id="rId10"/>
    <sheet name="STOR" sheetId="11" r:id="rId11"/>
    <sheet name="Constraints" sheetId="12" r:id="rId12"/>
    <sheet name="Negative Reserves" sheetId="13" r:id="rId13"/>
    <sheet name="Fast Reserve" sheetId="14" r:id="rId14"/>
    <sheet name="Response" sheetId="15" r:id="rId15"/>
    <sheet name="Reactive" sheetId="16" r:id="rId16"/>
    <sheet name="ROCOF" sheetId="17" r:id="rId17"/>
    <sheet name="Black Start" sheetId="18" r:id="rId18"/>
    <sheet name="Other Reserves" sheetId="19" r:id="rId19"/>
    <sheet name="Minor components" sheetId="20" r:id="rId20"/>
  </sheets>
  <externalReferences>
    <externalReference r:id="rId21"/>
    <externalReference r:id="rId22"/>
    <externalReference r:id="rId23"/>
    <externalReference r:id="rId24"/>
  </externalReferences>
  <definedNames>
    <definedName name="_xlnm._FilterDatabase" hidden="1">#REF!</definedName>
    <definedName name="_FilterDatabase_old" hidden="1">#REF!</definedName>
    <definedName name="ActualData">'[1]Finance Schedule OLD'!$AA$39:$AA$87,'[1]Finance Schedule OLD'!$AA$127:$AA$158</definedName>
    <definedName name="ActualDataOLD">'[2]Finance Schedule OLD'!$AA$39:$AA$87,'[2]Finance Schedule OLD'!$AA$127:$AA$158</definedName>
    <definedName name="BlackStart_Month">'[3]Black Start non-IBC'!$A$10:$A$739</definedName>
    <definedName name="BS_FC_Filepath">[3]Settings!$C$16</definedName>
    <definedName name="BS_TGT_Filepath">[3]Settings!$C$17</definedName>
    <definedName name="CST_FC_Filepath">[3]Settings!$C$9</definedName>
    <definedName name="CST_TGT_Filepath">[3]Settings!$C$12</definedName>
    <definedName name="Current_Target_Date">[3]Data_Import_Scheme!$C$10:$C$738</definedName>
    <definedName name="Current_Target_Month">[3]Data_Import_Scheme!$A$10:$A$738</definedName>
    <definedName name="Daily_Outturn_Value">#REF!</definedName>
    <definedName name="Eng_FC_Filepath">[3]Settings!$C$8</definedName>
    <definedName name="ENG_TGT_Filepath">[3]Settings!$C$11</definedName>
    <definedName name="EntAccountsActual">'[1]Finance Schedule OLD'!$F$39:$F$87,'[1]Finance Schedule OLD'!$F$127:$F$158</definedName>
    <definedName name="EntAccountsActualOLD">'[2]Finance Schedule OLD'!$F$39:$F$87,'[2]Finance Schedule OLD'!$F$127:$F$158</definedName>
    <definedName name="Entity">#REF!</definedName>
    <definedName name="EXP_CST_DR">#REF!</definedName>
    <definedName name="File_Drive">#REF!</definedName>
    <definedName name="File_Name">#REF!</definedName>
    <definedName name="file_per">#REF!</definedName>
    <definedName name="Forecast_Date">[3]Data_Import_Forecast!$C$10:$C$739</definedName>
    <definedName name="Forecast_Month">[3]Data_Import_Forecast!$A$10:$A$739</definedName>
    <definedName name="ImpOT_Headers">#REF!</definedName>
    <definedName name="ImpOT_Sources">#REF!</definedName>
    <definedName name="Initial_Forecast_Date">[3]Fixed_Initial_Forecast!$C$10:$C$739</definedName>
    <definedName name="lastmonth">'[4]Last Month Detail'!$B$2:$S$68</definedName>
    <definedName name="Metered_Wind_GB_PCent">[3]Settings!$C$22</definedName>
    <definedName name="Month_End_Date">[3]Settings!$C$4</definedName>
    <definedName name="Month_No">#REF!</definedName>
    <definedName name="Month_Start_Date">[3]Settings!$C$3</definedName>
    <definedName name="multiplecharts">'[4]Last Month Graphs'!$B$1:$AW$131</definedName>
    <definedName name="Output_Summary_Monthly_Costs">[3]ByMonth!$B$24:$AB$45</definedName>
    <definedName name="Output_Summary_Monthly_Initital">[3]ByMonth!#REF!</definedName>
    <definedName name="Output_Summary_Table_Year1">[3]Summary!#REF!</definedName>
    <definedName name="Outturn_Date">#REF!</definedName>
    <definedName name="Outturn_Eng_Imb">#REF!,#REF!,#REF!</definedName>
    <definedName name="Outturn_Month">#REF!</definedName>
    <definedName name="Outturn_Week">#REF!</definedName>
    <definedName name="Report_Month">[3]Settings!$C$5</definedName>
    <definedName name="ROP_Filepath">[3]Settings!$C$14</definedName>
    <definedName name="Sumtable">'[4]Summary Table'!$B$3:$L$18</definedName>
    <definedName name="Total_Wind_Value">[3]Settings!$C$23</definedName>
  </definedNames>
  <calcPr calcId="145621"/>
</workbook>
</file>

<file path=xl/calcChain.xml><?xml version="1.0" encoding="utf-8"?>
<calcChain xmlns="http://schemas.openxmlformats.org/spreadsheetml/2006/main">
  <c r="C3" i="8" l="1"/>
  <c r="D3" i="8"/>
  <c r="C5" i="5"/>
  <c r="D5" i="5"/>
  <c r="D1" i="22" l="1"/>
  <c r="E1" i="22"/>
  <c r="F1" i="22"/>
  <c r="G1" i="22"/>
  <c r="H1" i="22"/>
  <c r="I1" i="22"/>
  <c r="J1" i="22"/>
  <c r="K1" i="22"/>
  <c r="L1" i="22"/>
  <c r="M1" i="22"/>
  <c r="N1" i="22"/>
  <c r="C1" i="22"/>
  <c r="G1" i="1"/>
  <c r="E1" i="1"/>
  <c r="D1" i="1" l="1"/>
  <c r="C4" i="15" l="1"/>
  <c r="C5" i="15"/>
  <c r="C6" i="15"/>
  <c r="C7" i="15"/>
  <c r="C8" i="15"/>
  <c r="C9" i="15"/>
  <c r="C10" i="15"/>
  <c r="C11" i="15"/>
  <c r="C12" i="15"/>
  <c r="C13" i="15"/>
  <c r="C14" i="15"/>
  <c r="C15" i="15"/>
  <c r="C16" i="15"/>
  <c r="C17" i="15"/>
  <c r="C18" i="15"/>
  <c r="B5" i="15"/>
  <c r="B6" i="15"/>
  <c r="B7" i="15"/>
  <c r="B8" i="15"/>
  <c r="B9" i="15"/>
  <c r="B10" i="15"/>
  <c r="B11" i="15"/>
  <c r="B12" i="15"/>
  <c r="B13" i="15"/>
  <c r="B14" i="15"/>
  <c r="B15" i="15"/>
  <c r="B16" i="15"/>
  <c r="B17" i="15"/>
  <c r="B18" i="15"/>
  <c r="B4" i="15"/>
  <c r="D16" i="12"/>
  <c r="D11" i="7" l="1"/>
  <c r="C11" i="7"/>
  <c r="D10" i="7"/>
  <c r="C10" i="7"/>
  <c r="D12" i="6"/>
  <c r="E12" i="6"/>
  <c r="F12" i="6"/>
  <c r="G12" i="6"/>
  <c r="H12" i="6"/>
  <c r="I12" i="6"/>
  <c r="J12" i="6"/>
  <c r="K12" i="6"/>
  <c r="L12" i="6"/>
  <c r="M12" i="6"/>
  <c r="N12" i="6"/>
  <c r="C12" i="6"/>
  <c r="D11" i="6"/>
  <c r="E11" i="6"/>
  <c r="F11" i="6"/>
  <c r="G11" i="6"/>
  <c r="H11" i="6"/>
  <c r="I11" i="6"/>
  <c r="J11" i="6"/>
  <c r="K11" i="6"/>
  <c r="L11" i="6"/>
  <c r="M11" i="6"/>
  <c r="N11" i="6"/>
  <c r="C11" i="6"/>
  <c r="D10" i="6"/>
  <c r="E10" i="6"/>
  <c r="F10" i="6"/>
  <c r="G10" i="6"/>
  <c r="H10" i="6"/>
  <c r="I10" i="6"/>
  <c r="J10" i="6"/>
  <c r="K10" i="6"/>
  <c r="L10" i="6"/>
  <c r="M10" i="6"/>
  <c r="N10" i="6"/>
  <c r="C10" i="6"/>
  <c r="D9" i="6"/>
  <c r="E9" i="6"/>
  <c r="F9" i="6"/>
  <c r="G9" i="6"/>
  <c r="H9" i="6"/>
  <c r="I9" i="6"/>
  <c r="J9" i="6"/>
  <c r="K9" i="6"/>
  <c r="L9" i="6"/>
  <c r="M9" i="6"/>
  <c r="N9" i="6"/>
  <c r="C9" i="6"/>
  <c r="E37" i="15" l="1"/>
  <c r="F37" i="15"/>
  <c r="G37" i="15"/>
  <c r="E38" i="15"/>
  <c r="F38" i="15"/>
  <c r="G38" i="15"/>
  <c r="E39" i="15"/>
  <c r="F39" i="15"/>
  <c r="G39" i="15"/>
  <c r="E40" i="15"/>
  <c r="F40" i="15"/>
  <c r="G40" i="15"/>
  <c r="E41" i="15"/>
  <c r="F41" i="15"/>
  <c r="G41" i="15"/>
  <c r="E42" i="15"/>
  <c r="F42" i="15"/>
  <c r="G42" i="15"/>
  <c r="E43" i="15"/>
  <c r="F43" i="15"/>
  <c r="G43" i="15"/>
  <c r="E44" i="15"/>
  <c r="F44" i="15"/>
  <c r="G44" i="15"/>
  <c r="E45" i="15"/>
  <c r="F45" i="15"/>
  <c r="G45" i="15"/>
  <c r="E46" i="15"/>
  <c r="F46" i="15"/>
  <c r="G46" i="15"/>
  <c r="E33" i="15"/>
  <c r="F33" i="15"/>
  <c r="G33" i="15"/>
  <c r="C16" i="12" l="1"/>
  <c r="D12" i="11" l="1"/>
  <c r="C12" i="11"/>
  <c r="C33" i="15" l="1"/>
  <c r="D33" i="15"/>
  <c r="B33" i="15"/>
  <c r="B38" i="15" l="1"/>
  <c r="C38" i="15"/>
  <c r="D38" i="15"/>
  <c r="B39" i="15"/>
  <c r="C39" i="15"/>
  <c r="D39" i="15"/>
  <c r="B40" i="15"/>
  <c r="C40" i="15"/>
  <c r="D40" i="15"/>
  <c r="B41" i="15"/>
  <c r="C41" i="15"/>
  <c r="D41" i="15"/>
  <c r="B42" i="15"/>
  <c r="C42" i="15"/>
  <c r="D42" i="15"/>
  <c r="B43" i="15"/>
  <c r="C43" i="15"/>
  <c r="D43" i="15"/>
  <c r="B44" i="15"/>
  <c r="C44" i="15"/>
  <c r="D44" i="15"/>
  <c r="B45" i="15"/>
  <c r="C45" i="15"/>
  <c r="D45" i="15"/>
  <c r="B46" i="15"/>
  <c r="C46" i="15"/>
  <c r="D46" i="15"/>
  <c r="C37" i="15"/>
  <c r="D37" i="15"/>
  <c r="B37" i="15"/>
  <c r="C14" i="14" l="1"/>
  <c r="C13" i="14"/>
</calcChain>
</file>

<file path=xl/comments1.xml><?xml version="1.0" encoding="utf-8"?>
<comments xmlns="http://schemas.openxmlformats.org/spreadsheetml/2006/main">
  <authors>
    <author>Cristian Ebau</author>
  </authors>
  <commentList>
    <comment ref="A18" authorId="0">
      <text>
        <r>
          <rPr>
            <b/>
            <sz val="9"/>
            <color indexed="81"/>
            <rFont val="Tahoma"/>
            <family val="2"/>
          </rPr>
          <t>Cristian Ebau:</t>
        </r>
        <r>
          <rPr>
            <sz val="9"/>
            <color indexed="81"/>
            <rFont val="Tahoma"/>
            <family val="2"/>
          </rPr>
          <t xml:space="preserve">
From Volume Report</t>
        </r>
      </text>
    </comment>
  </commentList>
</comments>
</file>

<file path=xl/comments2.xml><?xml version="1.0" encoding="utf-8"?>
<comments xmlns="http://schemas.openxmlformats.org/spreadsheetml/2006/main">
  <authors>
    <author>Cristian Ebau</author>
    <author>Jon McDonald</author>
  </authors>
  <commentList>
    <comment ref="A2" authorId="0">
      <text>
        <r>
          <rPr>
            <b/>
            <sz val="9"/>
            <color indexed="81"/>
            <rFont val="Tahoma"/>
            <family val="2"/>
          </rPr>
          <t>Cristian Ebau:</t>
        </r>
        <r>
          <rPr>
            <sz val="9"/>
            <color indexed="81"/>
            <rFont val="Tahoma"/>
            <family val="2"/>
          </rPr>
          <t xml:space="preserve">
These data should be coming from ROP or sent to finance file</t>
        </r>
      </text>
    </comment>
    <comment ref="B13" authorId="1">
      <text>
        <r>
          <rPr>
            <b/>
            <sz val="9"/>
            <color indexed="81"/>
            <rFont val="Tahoma"/>
            <family val="2"/>
          </rPr>
          <t>Jon McDonald:</t>
        </r>
        <r>
          <rPr>
            <sz val="9"/>
            <color indexed="81"/>
            <rFont val="Tahoma"/>
            <family val="2"/>
          </rPr>
          <t xml:space="preserve">
BM-Other + BM-Other Reserve (Unwinding)</t>
        </r>
      </text>
    </comment>
    <comment ref="A19" authorId="0">
      <text>
        <r>
          <rPr>
            <b/>
            <sz val="9"/>
            <color indexed="81"/>
            <rFont val="Tahoma"/>
            <family val="2"/>
          </rPr>
          <t>Cristian Ebau:</t>
        </r>
        <r>
          <rPr>
            <sz val="9"/>
            <color indexed="81"/>
            <rFont val="Tahoma"/>
            <family val="2"/>
          </rPr>
          <t xml:space="preserve">
even these ones come from the volume report but from the row right below the main category</t>
        </r>
      </text>
    </comment>
  </commentList>
</comments>
</file>

<file path=xl/comments3.xml><?xml version="1.0" encoding="utf-8"?>
<comments xmlns="http://schemas.openxmlformats.org/spreadsheetml/2006/main">
  <authors>
    <author>Cristian Ebau</author>
  </authors>
  <commentList>
    <comment ref="B25" authorId="0">
      <text>
        <r>
          <rPr>
            <b/>
            <sz val="9"/>
            <color indexed="81"/>
            <rFont val="Tahoma"/>
            <family val="2"/>
          </rPr>
          <t>Cristian Ebau:</t>
        </r>
        <r>
          <rPr>
            <sz val="9"/>
            <color indexed="81"/>
            <rFont val="Tahoma"/>
            <family val="2"/>
          </rPr>
          <t xml:space="preserve">
Check the formatting for this diagram</t>
        </r>
      </text>
    </comment>
  </commentList>
</comments>
</file>

<file path=xl/comments4.xml><?xml version="1.0" encoding="utf-8"?>
<comments xmlns="http://schemas.openxmlformats.org/spreadsheetml/2006/main">
  <authors>
    <author>Cristian Ebau</author>
  </authors>
  <commentList>
    <comment ref="A5" authorId="0">
      <text>
        <r>
          <rPr>
            <b/>
            <sz val="9"/>
            <color indexed="81"/>
            <rFont val="Tahoma"/>
            <family val="2"/>
          </rPr>
          <t xml:space="preserve">Cristian Ebau:
</t>
        </r>
        <r>
          <rPr>
            <sz val="9"/>
            <color indexed="81"/>
            <rFont val="Tahoma"/>
            <family val="2"/>
          </rPr>
          <t>In the ROP, AS Fast Reserve. It's the sum of all the NBM items</t>
        </r>
      </text>
    </comment>
  </commentList>
</comments>
</file>

<file path=xl/comments5.xml><?xml version="1.0" encoding="utf-8"?>
<comments xmlns="http://schemas.openxmlformats.org/spreadsheetml/2006/main">
  <authors>
    <author>Cristian Ebau</author>
  </authors>
  <commentList>
    <comment ref="A3" authorId="0">
      <text>
        <r>
          <rPr>
            <b/>
            <sz val="9"/>
            <color indexed="81"/>
            <rFont val="Tahoma"/>
            <family val="2"/>
          </rPr>
          <t>Cristian Ebau:</t>
        </r>
        <r>
          <rPr>
            <sz val="9"/>
            <color indexed="81"/>
            <rFont val="Tahoma"/>
            <family val="2"/>
          </rPr>
          <t xml:space="preserve">
this come from the ROP Outturn Daily tab. "Standing Reserve"</t>
        </r>
      </text>
    </comment>
    <comment ref="A4" authorId="0">
      <text>
        <r>
          <rPr>
            <b/>
            <sz val="9"/>
            <color indexed="81"/>
            <rFont val="Tahoma"/>
            <family val="2"/>
          </rPr>
          <t>Cristian Ebau:</t>
        </r>
        <r>
          <rPr>
            <sz val="9"/>
            <color indexed="81"/>
            <rFont val="Tahoma"/>
            <family val="2"/>
          </rPr>
          <t xml:space="preserve">
also these AS figure are in the ROP</t>
        </r>
      </text>
    </comment>
    <comment ref="A11" authorId="0">
      <text>
        <r>
          <rPr>
            <b/>
            <sz val="9"/>
            <color indexed="81"/>
            <rFont val="Tahoma"/>
            <family val="2"/>
          </rPr>
          <t>Cristian Ebau:</t>
        </r>
        <r>
          <rPr>
            <sz val="9"/>
            <color indexed="81"/>
            <rFont val="Tahoma"/>
            <family val="2"/>
          </rPr>
          <t xml:space="preserve">
these data are from the volume report
</t>
        </r>
      </text>
    </comment>
  </commentList>
</comments>
</file>

<file path=xl/comments6.xml><?xml version="1.0" encoding="utf-8"?>
<comments xmlns="http://schemas.openxmlformats.org/spreadsheetml/2006/main">
  <authors>
    <author>Mathew Hofton</author>
  </authors>
  <commentList>
    <comment ref="B6" authorId="0">
      <text>
        <r>
          <rPr>
            <b/>
            <sz val="9"/>
            <color indexed="81"/>
            <rFont val="Tahoma"/>
            <family val="2"/>
          </rPr>
          <t>Mathew Hofton:</t>
        </r>
        <r>
          <rPr>
            <sz val="9"/>
            <color indexed="81"/>
            <rFont val="Tahoma"/>
            <family val="2"/>
          </rPr>
          <t xml:space="preserve">
spin pump
</t>
        </r>
      </text>
    </comment>
  </commentList>
</comments>
</file>

<file path=xl/sharedStrings.xml><?xml version="1.0" encoding="utf-8"?>
<sst xmlns="http://schemas.openxmlformats.org/spreadsheetml/2006/main" count="407" uniqueCount="245">
  <si>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</si>
  <si>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</si>
  <si>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</si>
  <si>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</si>
  <si>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</si>
  <si>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</si>
  <si>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</si>
  <si>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</si>
  <si>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</si>
  <si>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</si>
  <si>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</si>
  <si>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</si>
  <si>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</si>
  <si>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</si>
  <si>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</si>
  <si>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</si>
  <si>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</si>
  <si>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</si>
  <si>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</si>
  <si>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</si>
  <si>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</si>
  <si>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Trades (Commercial)</t>
  </si>
  <si>
    <t>AS - SO-SO Interconnector Capability (Commercial)</t>
  </si>
  <si>
    <t>SO-SO Energy Trades</t>
  </si>
  <si>
    <t>SO-SO Margin</t>
  </si>
  <si>
    <t>SO-SO Constrained Margin</t>
  </si>
  <si>
    <t>SO-SO Constaints</t>
  </si>
  <si>
    <t>SO-SO Ramping</t>
  </si>
  <si>
    <t>SO-SO Invoked by External Parties</t>
  </si>
  <si>
    <t>BM - Response</t>
  </si>
  <si>
    <t>BM - Fast Reserves</t>
  </si>
  <si>
    <t>BM - Standing Reserves (STOR)</t>
  </si>
  <si>
    <t>BM - Margin</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</si>
  <si>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</si>
  <si>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</si>
  <si>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</si>
  <si>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</si>
  <si>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</si>
  <si>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</si>
  <si>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</si>
  <si>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</si>
  <si>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</si>
  <si>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</si>
  <si>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</si>
  <si>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</si>
  <si>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</si>
  <si>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</si>
  <si>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Optional Fast Reserve (Commerical)</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</si>
  <si>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</si>
  <si>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</si>
  <si>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</si>
  <si>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</si>
  <si>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</si>
  <si>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</si>
  <si>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</si>
  <si>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</si>
  <si>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</si>
  <si>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</si>
  <si>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</si>
  <si>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</si>
  <si>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</si>
  <si>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</si>
  <si>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</si>
  <si>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</si>
  <si>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</si>
  <si>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</si>
  <si>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</si>
  <si>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</si>
  <si>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</si>
  <si>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</si>
  <si>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Operating Reserves</t>
  </si>
  <si>
    <t>BM Startup</t>
  </si>
  <si>
    <t>STOR</t>
  </si>
  <si>
    <t>Constraints</t>
  </si>
  <si>
    <t>Negative Reserves</t>
  </si>
  <si>
    <t>Fast Reserves</t>
  </si>
  <si>
    <t>Response</t>
  </si>
  <si>
    <t>Reactive</t>
  </si>
  <si>
    <t>Minor Components</t>
  </si>
  <si>
    <t>ROCOF</t>
  </si>
  <si>
    <t>Black Start</t>
  </si>
  <si>
    <t>Others</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</si>
  <si>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</si>
  <si>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</si>
  <si>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</si>
  <si>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</si>
  <si>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</si>
  <si>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</si>
  <si>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</si>
  <si>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</si>
  <si>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</si>
  <si>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</si>
  <si>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</si>
  <si>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</si>
  <si>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</si>
  <si>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</si>
  <si>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BM - Constraints</t>
  </si>
  <si>
    <t>Trades - Constraints</t>
  </si>
  <si>
    <t>SO-SO - Constraints</t>
  </si>
  <si>
    <t>Costs (£m)</t>
  </si>
  <si>
    <t>AS - Constraints</t>
  </si>
  <si>
    <t>AS - Negative reserve</t>
  </si>
  <si>
    <t>BM - Negative reserve</t>
  </si>
  <si>
    <t>Trade -  Negative reserve</t>
  </si>
  <si>
    <t>SO-SO - Negative reserve</t>
  </si>
  <si>
    <t>AS - NBM Firm Fast Reserve availability + nomination (Tendered)</t>
  </si>
  <si>
    <t>AS - BM Firm Fast Reserve availability (Tendered)</t>
  </si>
  <si>
    <t>AS - BM Hydro Spin Gen No LF (Commerical)</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</si>
  <si>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</si>
  <si>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</si>
  <si>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</si>
  <si>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</si>
  <si>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</si>
  <si>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</si>
  <si>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</si>
  <si>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</si>
  <si>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</si>
  <si>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</si>
  <si>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</si>
  <si>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</si>
  <si>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</si>
  <si>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BM- Positive Reserve</t>
  </si>
  <si>
    <t>Trade - Positive Reserve</t>
  </si>
  <si>
    <t>BM- Constrained Positive Reserve</t>
  </si>
  <si>
    <t>Trade - Constrained Positive Reserve</t>
  </si>
  <si>
    <t>SO-SO - Positive Reserve</t>
  </si>
  <si>
    <t>SO-SO - Constrained Positive Reserve</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</si>
  <si>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</si>
  <si>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</si>
  <si>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</si>
  <si>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</si>
  <si>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</si>
  <si>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</si>
  <si>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</si>
  <si>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</si>
  <si>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</si>
  <si>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</si>
  <si>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</si>
  <si>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</si>
  <si>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</si>
  <si>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</si>
  <si>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</si>
  <si>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</si>
  <si>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</si>
  <si>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</si>
  <si>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Holding volumes</t>
  </si>
  <si>
    <t>P</t>
  </si>
  <si>
    <t>S</t>
  </si>
  <si>
    <t>H</t>
  </si>
  <si>
    <t>Holding volumes (TWh)</t>
  </si>
  <si>
    <t>Volume MWh</t>
  </si>
  <si>
    <t>Cost £ million</t>
  </si>
  <si>
    <t>Buy Volume</t>
  </si>
  <si>
    <t>Sell Volume</t>
  </si>
  <si>
    <t>Hydro Spin Gen No LF (Commerical)</t>
  </si>
  <si>
    <t>BM Reactive Utilisation (Commercial)</t>
  </si>
  <si>
    <t>Power Potential (Commercial)</t>
  </si>
  <si>
    <t>AS - Minor Components</t>
  </si>
  <si>
    <t>Constraint Margin Replacement</t>
  </si>
  <si>
    <t>RoCoF</t>
  </si>
  <si>
    <t>availability</t>
  </si>
  <si>
    <t>Volume MW</t>
  </si>
  <si>
    <t>STOR  (standing Reserves only)</t>
  </si>
  <si>
    <t>Fast Reserves (BM only)</t>
  </si>
  <si>
    <t>Response (Absolute- BM only)</t>
  </si>
  <si>
    <t>BM - Negative Reserves</t>
  </si>
  <si>
    <t>BM - Other Reserves (unwinding)</t>
  </si>
  <si>
    <t>BM - Response (Absolute)</t>
  </si>
  <si>
    <t>Abs value</t>
  </si>
  <si>
    <t>AS - BM STOR utilisation (Tendered)</t>
  </si>
  <si>
    <t>-</t>
  </si>
  <si>
    <t>c</t>
  </si>
  <si>
    <t>Buy Cost</t>
  </si>
  <si>
    <t>Sell Cost</t>
  </si>
  <si>
    <t>AS - BM Constraints</t>
  </si>
  <si>
    <t>AS - SO-SO providers</t>
  </si>
  <si>
    <t>MBSS  Ancillary Services Costs £/m</t>
  </si>
  <si>
    <t>Months</t>
  </si>
  <si>
    <t>Title</t>
  </si>
  <si>
    <t>AS Total</t>
  </si>
  <si>
    <t>AS Mandatory Service Total</t>
  </si>
  <si>
    <t>AS Commercial Service Total</t>
  </si>
  <si>
    <t>As Tendered Service Total</t>
  </si>
  <si>
    <t>AS 
Misc.
 Costs</t>
  </si>
  <si>
    <t>AS Response Total</t>
  </si>
  <si>
    <t>BM Enhanced Frequency Response
(commercial)</t>
  </si>
  <si>
    <t>NBM Enhanced Frequency Response
(commercial)</t>
  </si>
  <si>
    <t>BM FFR 
 (Tendered)</t>
  </si>
  <si>
    <t xml:space="preserve">BM FFR  Response Energy
(Tendered)
</t>
  </si>
  <si>
    <t xml:space="preserve">NBM FFR
(tendered)
</t>
  </si>
  <si>
    <t>AS  Fast Reserve Total</t>
  </si>
  <si>
    <t>Hydro Spin Gen No LF
(Commerical)</t>
  </si>
  <si>
    <t>NBM Optional Fast Reserve Availability
(Commercial)</t>
  </si>
  <si>
    <t>NBM Optional Fast Reserve Utilisation
(Commercial)</t>
  </si>
  <si>
    <t xml:space="preserve"> NBM Firm Fast Reserve Avail + Nom (Tendered)</t>
  </si>
  <si>
    <t xml:space="preserve"> NBM Firm Fast Reserve Utilisation
(Tendered)</t>
  </si>
  <si>
    <t>AS STOR Total</t>
  </si>
  <si>
    <t>BM  STOR
 (Tendered)</t>
  </si>
  <si>
    <t>NBM STOR AVAIL
 (Tendered)</t>
  </si>
  <si>
    <t>NBM STOR UTIL 
(Tendered)</t>
  </si>
  <si>
    <t>BM Season/Term Reconciliations 
(Tendered)</t>
  </si>
  <si>
    <t>NBM Season/Term Reconciliations 
(Tendered)</t>
  </si>
  <si>
    <t>AS Other Reserve Total</t>
  </si>
  <si>
    <t>BM Warming 
(Commercial)</t>
  </si>
  <si>
    <t>BM Demand Turn Up
(commerical)</t>
  </si>
  <si>
    <t>BM Power Potential</t>
  </si>
  <si>
    <t>NBM Demand Turn Up
(commerical)</t>
  </si>
  <si>
    <t>BM GT Fast Start Avail (Commerial)</t>
  </si>
  <si>
    <t>Hydro Rapid Start And GT Fast Start Utilisation
(Commercial)</t>
  </si>
  <si>
    <t>Hydro Optional Spin Pump
(Commercial)</t>
  </si>
  <si>
    <t>AS Reactive Total</t>
  </si>
  <si>
    <t>BM Default Utilisation 
(Mandatory - CVA)</t>
  </si>
  <si>
    <t>BM Reactive Utilisation
 (Commercial)</t>
  </si>
  <si>
    <t>BM Sync Comp Reactive ( Commerical)</t>
  </si>
  <si>
    <t>AS Black Start Total</t>
  </si>
  <si>
    <t>BM  Black Start Availability
(commercial)</t>
  </si>
  <si>
    <t>Interconnector Black Start Availability
(commercial)</t>
  </si>
  <si>
    <t>BM Black Start Test
(Commerical)</t>
  </si>
  <si>
    <t>BM Black Start Capital Contributions
(Commerical)</t>
  </si>
  <si>
    <t>BM Black Start Other
( Commerical)</t>
  </si>
  <si>
    <t>AS SO_SO Trade Total</t>
  </si>
  <si>
    <t>SO-SO Trades
(Commercial)</t>
  </si>
  <si>
    <t xml:space="preserve"> Interconnector Capability
(Commerical)</t>
  </si>
  <si>
    <t>AS Constraints Total</t>
  </si>
  <si>
    <t>BM Intertrip capability (Mandatory - CAP76)</t>
  </si>
  <si>
    <t>BM Intertrip capability  (Commercial)</t>
  </si>
  <si>
    <t>BM Intertrip Arming  (Commercial)</t>
  </si>
  <si>
    <t>Interconnector Intertrip Arming (Commercial)</t>
  </si>
  <si>
    <t>BM Intertrip - trip (Mandatory and Commercial)</t>
  </si>
  <si>
    <t xml:space="preserve">BM Constraints </t>
  </si>
  <si>
    <t>AS Other Total</t>
  </si>
  <si>
    <t>Trading Option Fees</t>
  </si>
  <si>
    <t>Bank Charges</t>
  </si>
  <si>
    <t xml:space="preserve"> Sterling adjustments</t>
  </si>
  <si>
    <t>AS Liabilities Total</t>
  </si>
  <si>
    <t>Customer Raised Disputes</t>
  </si>
  <si>
    <t>National Grid Identified liability</t>
  </si>
  <si>
    <t>AS-BM Default Utilisation (Mandatory - CVA)</t>
  </si>
  <si>
    <t>AS-BM Utilisation (Mandatory - SVA)</t>
  </si>
  <si>
    <t>AS-BM Reactive Utilisation (Commercial)</t>
  </si>
  <si>
    <t>AS-BM Syncronous Compensation ( Commerical)</t>
  </si>
  <si>
    <t>Non-Delivery &amp; Reconciliation</t>
  </si>
  <si>
    <t>Report Month</t>
  </si>
  <si>
    <t xml:space="preserve">Balancing Cost </t>
  </si>
  <si>
    <t>ROCOF (BM and Trades)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</si>
</sst>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quot;£&quot;#,##0.000"/>
    <numFmt numFmtId="165" formatCode="&quot;£&quot;#,##0"/>
    <numFmt numFmtId="166" formatCode="#,##0.000;[Red]\(#,##0.000\)\ "/>
    <numFmt numFmtId="167" formatCode="&quot;£&quot;#,##0.0"/>
    <numFmt numFmtId="168" formatCode="#,##0.0"/>
    <numFmt numFmtId="169" formatCode="0.0"/>
    <numFmt numFmtId="170" formatCode="_-* #,##0_-;\-* #,##0_-;_-* &quot;-&quot;??_-;_-@_-"/>
    <numFmt numFmtId="171" formatCode="0.000"/>
  </numFmts>
  <fonts count="63"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u/>
      <sz val="16"/>
      <color theme="1"/>
      <name val="Arial"/>
      <family val="2"/>
    </font>
  </fonts>
  <fills count="6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4"/>
      </patternFill>
    </fill>
    <fill>
      <patternFill patternType="solid">
        <fgColor indexed="9"/>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2085">
    <xf numFmtId="0" fontId="0" fillId="0" borderId="0"/>
    <xf numFmtId="0" fontId="2" fillId="0" borderId="0"/>
    <xf numFmtId="43" fontId="2" fillId="0" borderId="0" applyFont="0" applyFill="0" applyBorder="0" applyAlignment="0" applyProtection="0"/>
    <xf numFmtId="0" fontId="4" fillId="0" borderId="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36" borderId="0" applyNumberFormat="0" applyBorder="0" applyAlignment="0" applyProtection="0"/>
    <xf numFmtId="0" fontId="26" fillId="53" borderId="14" applyNumberFormat="0" applyAlignment="0" applyProtection="0"/>
    <xf numFmtId="0" fontId="27" fillId="54" borderId="15" applyNumberFormat="0" applyAlignment="0" applyProtection="0"/>
    <xf numFmtId="43" fontId="4" fillId="0" borderId="0" applyFont="0" applyFill="0" applyBorder="0" applyAlignment="0" applyProtection="0"/>
    <xf numFmtId="0" fontId="28" fillId="0" borderId="0" applyNumberFormat="0" applyFill="0" applyBorder="0" applyAlignment="0" applyProtection="0"/>
    <xf numFmtId="0" fontId="29" fillId="37" borderId="0" applyNumberFormat="0" applyBorder="0" applyAlignment="0" applyProtection="0"/>
    <xf numFmtId="0" fontId="30" fillId="0" borderId="16"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0" applyNumberFormat="0" applyFill="0" applyBorder="0" applyAlignment="0" applyProtection="0"/>
    <xf numFmtId="0" fontId="33" fillId="40" borderId="14" applyNumberFormat="0" applyAlignment="0" applyProtection="0"/>
    <xf numFmtId="0" fontId="34" fillId="0" borderId="19" applyNumberFormat="0" applyFill="0" applyAlignment="0" applyProtection="0"/>
    <xf numFmtId="0" fontId="35" fillId="55" borderId="0" applyNumberFormat="0" applyBorder="0" applyAlignment="0" applyProtection="0"/>
    <xf numFmtId="0" fontId="23" fillId="56" borderId="20" applyNumberFormat="0" applyFont="0" applyAlignment="0" applyProtection="0"/>
    <xf numFmtId="0" fontId="36" fillId="53" borderId="21" applyNumberFormat="0" applyAlignment="0" applyProtection="0"/>
    <xf numFmtId="0" fontId="37" fillId="0" borderId="0" applyNumberFormat="0" applyFill="0" applyBorder="0" applyAlignment="0" applyProtection="0"/>
    <xf numFmtId="0" fontId="38" fillId="0" borderId="22" applyNumberFormat="0" applyFill="0" applyAlignment="0" applyProtection="0"/>
    <xf numFmtId="0" fontId="39"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2"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40"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1"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2" fillId="40" borderId="0" applyNumberFormat="0" applyBorder="0" applyAlignment="0" applyProtection="0"/>
    <xf numFmtId="0" fontId="42" fillId="42" borderId="0" applyNumberFormat="0" applyBorder="0" applyAlignment="0" applyProtection="0"/>
    <xf numFmtId="0" fontId="42" fillId="56" borderId="0" applyNumberFormat="0" applyBorder="0" applyAlignment="0" applyProtection="0"/>
    <xf numFmtId="0" fontId="42" fillId="40" borderId="0" applyNumberFormat="0" applyBorder="0" applyAlignment="0" applyProtection="0"/>
    <xf numFmtId="0" fontId="42" fillId="39" borderId="0" applyNumberFormat="0" applyBorder="0" applyAlignment="0" applyProtection="0"/>
    <xf numFmtId="0" fontId="42" fillId="56" borderId="0" applyNumberFormat="0" applyBorder="0" applyAlignment="0" applyProtection="0"/>
    <xf numFmtId="0" fontId="42" fillId="53"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1" borderId="0" applyNumberFormat="0" applyBorder="0" applyAlignment="0" applyProtection="0"/>
    <xf numFmtId="0" fontId="42" fillId="55" borderId="0" applyNumberFormat="0" applyBorder="0" applyAlignment="0" applyProtection="0"/>
    <xf numFmtId="0" fontId="43" fillId="47" borderId="0" applyNumberFormat="0" applyBorder="0" applyAlignment="0" applyProtection="0"/>
    <xf numFmtId="0" fontId="43" fillId="42" borderId="0" applyNumberFormat="0" applyBorder="0" applyAlignment="0" applyProtection="0"/>
    <xf numFmtId="0" fontId="43" fillId="55" borderId="0" applyNumberFormat="0" applyBorder="0" applyAlignment="0" applyProtection="0"/>
    <xf numFmtId="0" fontId="43" fillId="53" borderId="0" applyNumberFormat="0" applyBorder="0" applyAlignment="0" applyProtection="0"/>
    <xf numFmtId="0" fontId="43" fillId="47" borderId="0" applyNumberFormat="0" applyBorder="0" applyAlignment="0" applyProtection="0"/>
    <xf numFmtId="0" fontId="43" fillId="42"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58" borderId="0" applyNumberFormat="0" applyBorder="0" applyAlignment="0" applyProtection="0"/>
    <xf numFmtId="0" fontId="43" fillId="47" borderId="0" applyNumberFormat="0" applyBorder="0" applyAlignment="0" applyProtection="0"/>
    <xf numFmtId="0" fontId="43" fillId="52" borderId="0" applyNumberFormat="0" applyBorder="0" applyAlignment="0" applyProtection="0"/>
    <xf numFmtId="0" fontId="44" fillId="36" borderId="0" applyNumberFormat="0" applyBorder="0" applyAlignment="0" applyProtection="0"/>
    <xf numFmtId="0" fontId="45" fillId="59" borderId="14" applyNumberFormat="0" applyAlignment="0" applyProtection="0"/>
    <xf numFmtId="0" fontId="46"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7" fillId="0" borderId="0" applyNumberFormat="0" applyFill="0" applyBorder="0" applyAlignment="0" applyProtection="0"/>
    <xf numFmtId="0" fontId="48" fillId="37" borderId="0" applyNumberFormat="0" applyBorder="0" applyAlignment="0" applyProtection="0"/>
    <xf numFmtId="0" fontId="49" fillId="0" borderId="23" applyNumberFormat="0" applyFill="0" applyAlignment="0" applyProtection="0"/>
    <xf numFmtId="0" fontId="50" fillId="0" borderId="17" applyNumberFormat="0" applyFill="0" applyAlignment="0" applyProtection="0"/>
    <xf numFmtId="0" fontId="51" fillId="0" borderId="24" applyNumberFormat="0" applyFill="0" applyAlignment="0" applyProtection="0"/>
    <xf numFmtId="0" fontId="51" fillId="0" borderId="0" applyNumberFormat="0" applyFill="0" applyBorder="0" applyAlignment="0" applyProtection="0"/>
    <xf numFmtId="0" fontId="52" fillId="55" borderId="14" applyNumberFormat="0" applyAlignment="0" applyProtection="0"/>
    <xf numFmtId="0" fontId="53" fillId="0" borderId="19" applyNumberFormat="0" applyFill="0" applyAlignment="0" applyProtection="0"/>
    <xf numFmtId="0" fontId="54"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5" fillId="59" borderId="21" applyNumberFormat="0" applyAlignment="0" applyProtection="0"/>
    <xf numFmtId="0" fontId="56" fillId="0" borderId="0" applyNumberFormat="0" applyFill="0" applyBorder="0" applyAlignment="0" applyProtection="0"/>
    <xf numFmtId="0" fontId="57" fillId="0" borderId="25" applyNumberFormat="0" applyFill="0" applyAlignment="0" applyProtection="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36" borderId="0" applyNumberFormat="0" applyBorder="0" applyAlignment="0" applyProtection="0"/>
    <xf numFmtId="0" fontId="26" fillId="53" borderId="14" applyNumberFormat="0" applyAlignment="0" applyProtection="0"/>
    <xf numFmtId="0" fontId="27"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8" fillId="0" borderId="0" applyNumberFormat="0" applyFill="0" applyBorder="0" applyAlignment="0" applyProtection="0"/>
    <xf numFmtId="0" fontId="29" fillId="37" borderId="0" applyNumberFormat="0" applyBorder="0" applyAlignment="0" applyProtection="0"/>
    <xf numFmtId="0" fontId="30" fillId="0" borderId="16"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0" applyNumberFormat="0" applyFill="0" applyBorder="0" applyAlignment="0" applyProtection="0"/>
    <xf numFmtId="0" fontId="33" fillId="40" borderId="14" applyNumberFormat="0" applyAlignment="0" applyProtection="0"/>
    <xf numFmtId="0" fontId="34" fillId="0" borderId="19" applyNumberFormat="0" applyFill="0" applyAlignment="0" applyProtection="0"/>
    <xf numFmtId="0" fontId="35" fillId="55" borderId="0" applyNumberFormat="0" applyBorder="0" applyAlignment="0" applyProtection="0"/>
    <xf numFmtId="0" fontId="23" fillId="56" borderId="20" applyNumberFormat="0" applyFont="0" applyAlignment="0" applyProtection="0"/>
    <xf numFmtId="0" fontId="36" fillId="53" borderId="21" applyNumberFormat="0" applyAlignment="0" applyProtection="0"/>
    <xf numFmtId="9" fontId="4" fillId="0" borderId="0" applyFont="0" applyFill="0" applyBorder="0" applyAlignment="0" applyProtection="0"/>
    <xf numFmtId="0" fontId="37" fillId="0" borderId="0" applyNumberFormat="0" applyFill="0" applyBorder="0" applyAlignment="0" applyProtection="0"/>
    <xf numFmtId="0" fontId="38" fillId="0" borderId="22" applyNumberFormat="0" applyFill="0" applyAlignment="0" applyProtection="0"/>
    <xf numFmtId="0" fontId="39"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9"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cellStyleXfs>
  <cellXfs count="79">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164" fontId="0" fillId="0" borderId="1" xfId="0" applyNumberFormat="1" applyBorder="1"/>
    <xf numFmtId="165" fontId="0" fillId="0" borderId="1" xfId="0" applyNumberFormat="1" applyBorder="1"/>
    <xf numFmtId="0" fontId="0" fillId="0" borderId="0" xfId="0" applyBorder="1"/>
    <xf numFmtId="0" fontId="0" fillId="3" borderId="1" xfId="0" applyFill="1" applyBorder="1" applyAlignment="1">
      <alignment horizontal="left"/>
    </xf>
    <xf numFmtId="17" fontId="0" fillId="0" borderId="1" xfId="0" applyNumberFormat="1" applyBorder="1"/>
    <xf numFmtId="0" fontId="0" fillId="0" borderId="0" xfId="0" applyAlignment="1">
      <alignment horizontal="left" indent="1"/>
    </xf>
    <xf numFmtId="166" fontId="4" fillId="0" borderId="0" xfId="0" applyNumberFormat="1" applyFont="1" applyAlignment="1">
      <alignment horizontal="center"/>
    </xf>
    <xf numFmtId="166" fontId="0" fillId="0" borderId="0" xfId="0" applyNumberFormat="1"/>
    <xf numFmtId="0" fontId="0" fillId="0" borderId="1" xfId="0" applyBorder="1" applyAlignment="1">
      <alignment wrapText="1"/>
    </xf>
    <xf numFmtId="168" fontId="3" fillId="3" borderId="1" xfId="0" applyNumberFormat="1" applyFont="1" applyFill="1" applyBorder="1"/>
    <xf numFmtId="168" fontId="1" fillId="0" borderId="1" xfId="0" applyNumberFormat="1" applyFont="1" applyBorder="1"/>
    <xf numFmtId="2" fontId="0" fillId="0" borderId="1" xfId="0" applyNumberFormat="1" applyBorder="1"/>
    <xf numFmtId="2" fontId="0" fillId="0" borderId="0" xfId="0" applyNumberFormat="1"/>
    <xf numFmtId="169" fontId="0" fillId="0" borderId="0" xfId="0" applyNumberFormat="1"/>
    <xf numFmtId="1" fontId="0" fillId="0" borderId="1" xfId="0" applyNumberFormat="1" applyBorder="1"/>
    <xf numFmtId="170" fontId="0" fillId="0" borderId="1" xfId="2" applyNumberFormat="1" applyFont="1" applyBorder="1"/>
    <xf numFmtId="2" fontId="0" fillId="0" borderId="0" xfId="0" applyNumberFormat="1" applyFill="1" applyBorder="1"/>
    <xf numFmtId="2" fontId="0" fillId="0" borderId="1" xfId="2" applyNumberFormat="1" applyFont="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4" fontId="0" fillId="0" borderId="1" xfId="0" applyNumberFormat="1" applyBorder="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3" fontId="5" fillId="3" borderId="1" xfId="0" applyNumberFormat="1" applyFont="1" applyFill="1" applyBorder="1" applyAlignment="1">
      <alignment wrapText="1"/>
    </xf>
    <xf numFmtId="0" fontId="5" fillId="0" borderId="1" xfId="0" applyFont="1" applyBorder="1" applyAlignment="1"/>
    <xf numFmtId="3" fontId="5" fillId="0" borderId="1" xfId="0" applyNumberFormat="1" applyFont="1" applyBorder="1" applyAlignment="1">
      <alignment wrapText="1"/>
    </xf>
    <xf numFmtId="170" fontId="0" fillId="0" borderId="0" xfId="0" applyNumberFormat="1"/>
    <xf numFmtId="170" fontId="0" fillId="0" borderId="1" xfId="0" applyNumberFormat="1" applyBorder="1"/>
    <xf numFmtId="3" fontId="0" fillId="0" borderId="0" xfId="0" applyNumberFormat="1"/>
    <xf numFmtId="0" fontId="4" fillId="0" borderId="1" xfId="612" applyFont="1" applyBorder="1"/>
    <xf numFmtId="2" fontId="21" fillId="57" borderId="1" xfId="612" applyNumberFormat="1" applyFont="1" applyFill="1" applyBorder="1" applyAlignment="1">
      <alignment horizontal="center" vertical="center"/>
    </xf>
    <xf numFmtId="0" fontId="0" fillId="0" borderId="0" xfId="0" applyFill="1"/>
    <xf numFmtId="3" fontId="0" fillId="0" borderId="0" xfId="0" applyNumberFormat="1" applyFill="1"/>
    <xf numFmtId="3" fontId="3" fillId="3" borderId="1" xfId="0" applyNumberFormat="1" applyFont="1" applyFill="1" applyBorder="1"/>
    <xf numFmtId="3" fontId="1" fillId="0" borderId="1" xfId="0" applyNumberFormat="1" applyFont="1" applyBorder="1"/>
    <xf numFmtId="3" fontId="0" fillId="0" borderId="3" xfId="0" applyNumberFormat="1" applyBorder="1" applyAlignment="1">
      <alignment wrapText="1"/>
    </xf>
    <xf numFmtId="3" fontId="0" fillId="3" borderId="1" xfId="0" applyNumberFormat="1" applyFill="1" applyBorder="1"/>
    <xf numFmtId="2" fontId="3" fillId="3" borderId="1" xfId="0" applyNumberFormat="1" applyFont="1" applyFill="1" applyBorder="1"/>
    <xf numFmtId="2" fontId="1" fillId="0" borderId="1" xfId="0" applyNumberFormat="1" applyFont="1" applyBorder="1"/>
    <xf numFmtId="3" fontId="5" fillId="0" borderId="1" xfId="0" applyNumberFormat="1" applyFont="1" applyBorder="1"/>
    <xf numFmtId="3" fontId="5" fillId="0" borderId="1" xfId="0" applyNumberFormat="1" applyFont="1" applyBorder="1" applyAlignment="1">
      <alignment horizontal="center"/>
    </xf>
    <xf numFmtId="167" fontId="0" fillId="0" borderId="1" xfId="0" applyNumberFormat="1" applyBorder="1"/>
    <xf numFmtId="3" fontId="0" fillId="3" borderId="3" xfId="0" applyNumberFormat="1" applyFill="1" applyBorder="1" applyAlignment="1">
      <alignment wrapText="1"/>
    </xf>
    <xf numFmtId="0" fontId="1" fillId="0" borderId="0" xfId="0" applyFont="1" applyBorder="1"/>
    <xf numFmtId="3" fontId="1" fillId="0" borderId="0" xfId="0" applyNumberFormat="1" applyFont="1" applyBorder="1"/>
    <xf numFmtId="2" fontId="0" fillId="60" borderId="1" xfId="0" applyNumberFormat="1" applyFill="1" applyBorder="1"/>
    <xf numFmtId="0" fontId="62" fillId="0" borderId="0" xfId="0" applyFont="1"/>
    <xf numFmtId="171" fontId="0" fillId="0" borderId="0" xfId="0" applyNumberFormat="1"/>
    <xf numFmtId="171" fontId="0" fillId="61" borderId="2" xfId="0" applyNumberFormat="1" applyFill="1" applyBorder="1"/>
    <xf numFmtId="171" fontId="0" fillId="61" borderId="4" xfId="0" applyNumberFormat="1" applyFill="1" applyBorder="1"/>
    <xf numFmtId="171" fontId="0" fillId="61" borderId="3" xfId="0" applyNumberFormat="1" applyFill="1" applyBorder="1"/>
    <xf numFmtId="17" fontId="0" fillId="61" borderId="1" xfId="0" applyNumberFormat="1" applyFill="1" applyBorder="1"/>
    <xf numFmtId="17" fontId="0" fillId="0" borderId="0" xfId="0" applyNumberFormat="1"/>
    <xf numFmtId="0" fontId="0" fillId="62" borderId="1" xfId="0" applyFill="1" applyBorder="1"/>
    <xf numFmtId="171" fontId="0" fillId="62" borderId="1" xfId="0" applyNumberFormat="1" applyFill="1" applyBorder="1"/>
    <xf numFmtId="0" fontId="0" fillId="61" borderId="1" xfId="0" applyFill="1" applyBorder="1"/>
    <xf numFmtId="171" fontId="0" fillId="61" borderId="1" xfId="0" applyNumberFormat="1" applyFill="1" applyBorder="1"/>
    <xf numFmtId="171" fontId="0" fillId="0" borderId="1" xfId="0" applyNumberFormat="1" applyBorder="1"/>
    <xf numFmtId="0" fontId="0" fillId="60" borderId="1" xfId="0" applyFill="1" applyBorder="1" applyAlignment="1">
      <alignment wrapText="1"/>
    </xf>
    <xf numFmtId="2" fontId="0" fillId="60" borderId="1" xfId="2" applyNumberFormat="1" applyFont="1" applyFill="1" applyBorder="1"/>
    <xf numFmtId="170" fontId="0" fillId="60" borderId="1" xfId="2" applyNumberFormat="1" applyFont="1" applyFill="1" applyBorder="1"/>
    <xf numFmtId="14" fontId="0" fillId="0" borderId="0" xfId="0" applyNumberFormat="1"/>
    <xf numFmtId="2" fontId="0" fillId="0" borderId="0" xfId="0" applyNumberFormat="1" applyFill="1"/>
    <xf numFmtId="4" fontId="3" fillId="3" borderId="1" xfId="0" applyNumberFormat="1" applyFont="1" applyFill="1" applyBorder="1"/>
    <xf numFmtId="4" fontId="1" fillId="0" borderId="1" xfId="0"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0" fillId="0" borderId="0" xfId="0" applyAlignment="1">
      <alignment wrapText="1"/>
    </xf>
    <xf numFmtId="167" fontId="0" fillId="60" borderId="1" xfId="0" applyNumberFormat="1" applyFill="1" applyBorder="1"/>
  </cellXfs>
  <cellStyles count="2085">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1">
    <dxf>
      <fill>
        <patternFill>
          <bgColor rgb="FF92D050"/>
        </patternFill>
      </fill>
    </dxf>
  </dxfs>
  <tableStyles count="0" defaultTableStyle="TableStyleMedium2" defaultPivotStyle="PivotStyleLight16"/>
  <colors>
    <mruColors>
      <color rgb="FF00CCFF"/>
      <color rgb="FFFFFF66"/>
      <color rgb="FFCCFFFF"/>
      <color rgb="FF99FFCC"/>
      <color rgb="FF99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'Overall cost'!$G$1</c:f>
          <c:strCache>
            <c:ptCount val="1"/>
            <c:pt idx="0">
              <c:v>Balancing Cost May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0-06A0-4263-932F-83F3459A68BC}"/>
              </c:ext>
            </c:extLst>
          </c:dPt>
          <c:dPt>
            <c:idx val="2"/>
            <c:bubble3D val="0"/>
            <c:explosion val="10"/>
            <c:extLst xmlns:c16r2="http://schemas.microsoft.com/office/drawing/2015/06/chart">
              <c:ext xmlns:c16="http://schemas.microsoft.com/office/drawing/2014/chart" uri="{C3380CC4-5D6E-409C-BE32-E72D297353CC}">
                <c16:uniqueId val="{00000001-06A0-4263-932F-83F3459A68BC}"/>
              </c:ext>
            </c:extLst>
          </c:dPt>
          <c:dPt>
            <c:idx val="4"/>
            <c:bubble3D val="0"/>
            <c:explosion val="15"/>
            <c:extLst xmlns:c16r2="http://schemas.microsoft.com/office/drawing/2015/06/char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0.00</c:formatCode>
                <c:ptCount val="5"/>
                <c:pt idx="0">
                  <c:v>14.741382662346648</c:v>
                </c:pt>
                <c:pt idx="1">
                  <c:v>12.696640132340422</c:v>
                </c:pt>
                <c:pt idx="2">
                  <c:v>34.706834944001699</c:v>
                </c:pt>
                <c:pt idx="3">
                  <c:v>-0.14965764668700002</c:v>
                </c:pt>
                <c:pt idx="4">
                  <c:v>-0.54359258300003155</c:v>
                </c:pt>
              </c:numCache>
            </c:numRef>
          </c:val>
          <c:extLst xmlns:c16r2="http://schemas.microsoft.com/office/drawing/2015/06/char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AS!$B$3</c:f>
              <c:strCache>
                <c:ptCount val="1"/>
                <c:pt idx="0">
                  <c:v>NBM - Frequency Response</c:v>
                </c:pt>
              </c:strCache>
            </c:strRef>
          </c:tx>
          <c:spPr>
            <a:solidFill>
              <a:srgbClr val="C00000"/>
            </a:solidFill>
          </c:spPr>
          <c:invertIfNegative val="0"/>
          <c:cat>
            <c:numRef>
              <c:f>AS!$C$2:$N$2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AS!$C$3:$N$3</c:f>
              <c:numCache>
                <c:formatCode>0.00</c:formatCode>
                <c:ptCount val="12"/>
                <c:pt idx="0">
                  <c:v>4.2</c:v>
                </c:pt>
                <c:pt idx="1">
                  <c:v>4.2229999999999999</c:v>
                </c:pt>
              </c:numCache>
            </c:numRef>
          </c:val>
          <c:extLst xmlns:c16r2="http://schemas.microsoft.com/office/drawing/2015/06/chart">
            <c:ext xmlns:c16="http://schemas.microsoft.com/office/drawing/2014/chart" uri="{C3380CC4-5D6E-409C-BE32-E72D297353CC}">
              <c16:uniqueId val="{00000007-F0D6-499D-BA59-FC9F03BE1E89}"/>
            </c:ext>
          </c:extLst>
        </c:ser>
        <c:ser>
          <c:idx val="8"/>
          <c:order val="1"/>
          <c:tx>
            <c:strRef>
              <c:f>AS!$B$4</c:f>
              <c:strCache>
                <c:ptCount val="1"/>
                <c:pt idx="0">
                  <c:v>NBM - Short-term operating reserve (STOR)</c:v>
                </c:pt>
              </c:strCache>
            </c:strRef>
          </c:tx>
          <c:spPr>
            <a:solidFill>
              <a:srgbClr val="92D050"/>
            </a:solidFill>
          </c:spPr>
          <c:invertIfNegative val="0"/>
          <c:cat>
            <c:numRef>
              <c:f>AS!$C$2:$N$2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AS!$C$4:$N$4</c:f>
              <c:numCache>
                <c:formatCode>0.00</c:formatCode>
                <c:ptCount val="12"/>
                <c:pt idx="0">
                  <c:v>3.5760000000000001</c:v>
                </c:pt>
                <c:pt idx="1">
                  <c:v>4.359</c:v>
                </c:pt>
              </c:numCache>
            </c:numRef>
          </c:val>
          <c:extLst xmlns:c16r2="http://schemas.microsoft.com/office/drawing/2015/06/chart">
            <c:ext xmlns:c16="http://schemas.microsoft.com/office/drawing/2014/chart" uri="{C3380CC4-5D6E-409C-BE32-E72D297353CC}">
              <c16:uniqueId val="{00000008-F0D6-499D-BA59-FC9F03BE1E89}"/>
            </c:ext>
          </c:extLst>
        </c:ser>
        <c:ser>
          <c:idx val="9"/>
          <c:order val="2"/>
          <c:tx>
            <c:strRef>
              <c:f>AS!$B$5</c:f>
              <c:strCache>
                <c:ptCount val="1"/>
                <c:pt idx="0">
                  <c:v>NBM - Fast Reserve</c:v>
                </c:pt>
              </c:strCache>
            </c:strRef>
          </c:tx>
          <c:spPr>
            <a:solidFill>
              <a:srgbClr val="7030A0"/>
            </a:solidFill>
          </c:spPr>
          <c:invertIfNegative val="0"/>
          <c:cat>
            <c:numRef>
              <c:f>AS!$C$2:$N$2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AS!$C$5:$N$5</c:f>
              <c:numCache>
                <c:formatCode>0.00</c:formatCode>
                <c:ptCount val="12"/>
                <c:pt idx="0">
                  <c:v>0.8888572499999996</c:v>
                </c:pt>
                <c:pt idx="1">
                  <c:v>0.92</c:v>
                </c:pt>
              </c:numCache>
            </c:numRef>
          </c:val>
          <c:extLst xmlns:c16r2="http://schemas.microsoft.com/office/drawing/2015/06/char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121755904"/>
        <c:axId val="121761792"/>
      </c:barChart>
      <c:dateAx>
        <c:axId val="121755904"/>
        <c:scaling>
          <c:orientation val="minMax"/>
        </c:scaling>
        <c:delete val="0"/>
        <c:axPos val="b"/>
        <c:numFmt formatCode="mmm\-yy" sourceLinked="1"/>
        <c:majorTickMark val="out"/>
        <c:minorTickMark val="none"/>
        <c:tickLblPos val="nextTo"/>
        <c:crossAx val="121761792"/>
        <c:crosses val="autoZero"/>
        <c:auto val="1"/>
        <c:lblOffset val="100"/>
        <c:baseTimeUnit val="months"/>
      </c:dateAx>
      <c:valAx>
        <c:axId val="121761792"/>
        <c:scaling>
          <c:orientation val="minMax"/>
        </c:scaling>
        <c:delete val="0"/>
        <c:axPos val="l"/>
        <c:majorGridlines/>
        <c:title>
          <c:tx>
            <c:rich>
              <a:bodyPr/>
              <a:lstStyle/>
              <a:p>
                <a:pPr>
                  <a:defRPr/>
                </a:pPr>
                <a:r>
                  <a:rPr lang="en-US"/>
                  <a:t>Cost £ million</a:t>
                </a:r>
              </a:p>
            </c:rich>
          </c:tx>
          <c:layout/>
          <c:overlay val="0"/>
        </c:title>
        <c:numFmt formatCode="#,##0" sourceLinked="0"/>
        <c:majorTickMark val="out"/>
        <c:minorTickMark val="none"/>
        <c:tickLblPos val="nextTo"/>
        <c:crossAx val="12175590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 Costs By</a:t>
            </a:r>
            <a:r>
              <a:rPr lang="en-US" baseline="0"/>
              <a:t> Provider Type</a:t>
            </a:r>
            <a:r>
              <a:rPr lang="en-US"/>
              <a:t> - May 2018</a:t>
            </a:r>
          </a:p>
        </c:rich>
      </c:tx>
      <c:layout>
        <c:manualLayout>
          <c:xMode val="edge"/>
          <c:yMode val="edge"/>
          <c:x val="0.17983414391168165"/>
          <c:y val="3.9522501513725716E-2"/>
        </c:manualLayout>
      </c:layout>
      <c:overlay val="1"/>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7892371608497441E-2"/>
          <c:y val="0.21654820578512465"/>
          <c:w val="0.68740461511900497"/>
          <c:h val="0.68507191645566012"/>
        </c:manualLayout>
      </c:layout>
      <c:pie3DChart>
        <c:varyColors val="1"/>
        <c:ser>
          <c:idx val="0"/>
          <c:order val="0"/>
          <c:dPt>
            <c:idx val="0"/>
            <c:bubble3D val="0"/>
            <c:explosion val="4"/>
            <c:extLst xmlns:c16r2="http://schemas.microsoft.com/office/drawing/2015/06/chart">
              <c:ext xmlns:c16="http://schemas.microsoft.com/office/drawing/2014/chart" uri="{C3380CC4-5D6E-409C-BE32-E72D297353CC}">
                <c16:uniqueId val="{00000001-2C6C-4847-AB27-1818E1EFE285}"/>
              </c:ext>
            </c:extLst>
          </c:dPt>
          <c:dPt>
            <c:idx val="1"/>
            <c:bubble3D val="0"/>
            <c:explosion val="8"/>
            <c:extLst xmlns:c16r2="http://schemas.microsoft.com/office/drawing/2015/06/char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AS!$B$9:$B$12</c:f>
              <c:strCache>
                <c:ptCount val="4"/>
                <c:pt idx="0">
                  <c:v>AS - Non BM providers</c:v>
                </c:pt>
                <c:pt idx="1">
                  <c:v>AS - BM providers</c:v>
                </c:pt>
                <c:pt idx="2">
                  <c:v>AS - SO-SO providers</c:v>
                </c:pt>
                <c:pt idx="3">
                  <c:v>AS - Miscellaneous</c:v>
                </c:pt>
              </c:strCache>
            </c:strRef>
          </c:cat>
          <c:val>
            <c:numRef>
              <c:f>AS!$D$9:$D$12</c:f>
              <c:numCache>
                <c:formatCode>0.00</c:formatCode>
                <c:ptCount val="4"/>
                <c:pt idx="0">
                  <c:v>9.5018844299998229</c:v>
                </c:pt>
                <c:pt idx="1">
                  <c:v>24.646510886153006</c:v>
                </c:pt>
                <c:pt idx="2">
                  <c:v>0.55843962784888268</c:v>
                </c:pt>
                <c:pt idx="3">
                  <c:v>0</c:v>
                </c:pt>
              </c:numCache>
            </c:numRef>
          </c:val>
          <c:extLst xmlns:c16r2="http://schemas.microsoft.com/office/drawing/2015/06/char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layout/>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SO2SO!$C$3:$N$3</c:f>
              <c:numCache>
                <c:formatCode>0.00</c:formatCode>
                <c:ptCount val="12"/>
                <c:pt idx="0">
                  <c:v>0</c:v>
                </c:pt>
                <c:pt idx="1">
                  <c:v>-4.8000000000000001E-2</c:v>
                </c:pt>
              </c:numCache>
            </c:numRef>
          </c:val>
          <c:extLst xmlns:c16r2="http://schemas.microsoft.com/office/drawing/2015/06/char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SO2SO!$C$4:$N$4</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SO2SO!$C$6:$N$6</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SO2SO!$C$7:$N$7</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SO2SO!$C$8:$N$8</c:f>
              <c:numCache>
                <c:formatCode>0.00</c:formatCode>
                <c:ptCount val="12"/>
                <c:pt idx="0">
                  <c:v>0</c:v>
                </c:pt>
                <c:pt idx="1">
                  <c:v>-0.10199999999999999</c:v>
                </c:pt>
              </c:numCache>
            </c:numRef>
          </c:val>
          <c:extLst xmlns:c16r2="http://schemas.microsoft.com/office/drawing/2015/06/char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SO2SO!$C$9:$N$9</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6-C420-45E4-B85F-56A8326A9A7D}"/>
            </c:ext>
          </c:extLst>
        </c:ser>
        <c:ser>
          <c:idx val="7"/>
          <c:order val="7"/>
          <c:tx>
            <c:strRef>
              <c:f>SO2SO!$B$10</c:f>
              <c:strCache>
                <c:ptCount val="1"/>
                <c:pt idx="0">
                  <c:v>AS - SO-SO Trades (Commercial)</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SO2SO!$C$10:$N$10</c:f>
              <c:numCache>
                <c:formatCode>0.00</c:formatCode>
                <c:ptCount val="12"/>
                <c:pt idx="0">
                  <c:v>0</c:v>
                </c:pt>
                <c:pt idx="1">
                  <c:v>-0.15079655000000003</c:v>
                </c:pt>
              </c:numCache>
            </c:numRef>
          </c:val>
          <c:extLst xmlns:c16r2="http://schemas.microsoft.com/office/drawing/2015/06/chart">
            <c:ext xmlns:c16="http://schemas.microsoft.com/office/drawing/2014/chart" uri="{C3380CC4-5D6E-409C-BE32-E72D297353CC}">
              <c16:uniqueId val="{00000007-C420-45E4-B85F-56A8326A9A7D}"/>
            </c:ext>
          </c:extLst>
        </c:ser>
        <c:ser>
          <c:idx val="8"/>
          <c:order val="8"/>
          <c:tx>
            <c:strRef>
              <c:f>SO2SO!$B$11</c:f>
              <c:strCache>
                <c:ptCount val="1"/>
                <c:pt idx="0">
                  <c:v>AS - SO-SO Interconnector Capability (Commercial)</c:v>
                </c:pt>
              </c:strCache>
            </c:strRef>
          </c:tx>
          <c:invertIfNegative val="0"/>
          <c:cat>
            <c:numRef>
              <c:f>SO2SO!$C$2:$N$2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SO2SO!$C$11:$N$11</c:f>
              <c:numCache>
                <c:formatCode>0.00</c:formatCode>
                <c:ptCount val="12"/>
                <c:pt idx="0">
                  <c:v>0.79709770691244231</c:v>
                </c:pt>
                <c:pt idx="1">
                  <c:v>0.70923617784888293</c:v>
                </c:pt>
              </c:numCache>
            </c:numRef>
          </c:val>
          <c:extLst xmlns:c16r2="http://schemas.microsoft.com/office/drawing/2015/06/char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122500224"/>
        <c:axId val="122501760"/>
      </c:barChart>
      <c:dateAx>
        <c:axId val="122500224"/>
        <c:scaling>
          <c:orientation val="minMax"/>
        </c:scaling>
        <c:delete val="0"/>
        <c:axPos val="b"/>
        <c:numFmt formatCode="mmm\-yy" sourceLinked="1"/>
        <c:majorTickMark val="out"/>
        <c:minorTickMark val="none"/>
        <c:tickLblPos val="nextTo"/>
        <c:crossAx val="122501760"/>
        <c:crosses val="autoZero"/>
        <c:auto val="1"/>
        <c:lblOffset val="100"/>
        <c:baseTimeUnit val="months"/>
      </c:dateAx>
      <c:valAx>
        <c:axId val="122501760"/>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1225002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-5.6785958690000005</c:v>
                </c:pt>
                <c:pt idx="1">
                  <c:v>-6.7606795630000009</c:v>
                </c:pt>
              </c:numCache>
            </c:numRef>
          </c:val>
          <c:extLst xmlns:c16r2="http://schemas.microsoft.com/office/drawing/2015/06/char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122544896"/>
        <c:axId val="122546432"/>
      </c:barChart>
      <c:dateAx>
        <c:axId val="1225448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546432"/>
        <c:crosses val="autoZero"/>
        <c:auto val="1"/>
        <c:lblOffset val="100"/>
        <c:baseTimeUnit val="months"/>
      </c:dateAx>
      <c:valAx>
        <c:axId val="122546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5448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c:v>
                </c:pt>
                <c:pt idx="1">
                  <c:v>-215243.53899999999</c:v>
                </c:pt>
              </c:numCache>
            </c:numRef>
          </c:val>
          <c:extLst xmlns:c16r2="http://schemas.microsoft.com/office/drawing/2015/06/char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122642432"/>
        <c:axId val="122643968"/>
      </c:barChart>
      <c:dateAx>
        <c:axId val="1226424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43968"/>
        <c:crosses val="autoZero"/>
        <c:auto val="1"/>
        <c:lblOffset val="100"/>
        <c:baseTimeUnit val="months"/>
      </c:dateAx>
      <c:valAx>
        <c:axId val="122643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424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'Positive Reserve'!$B$3</c:f>
              <c:strCache>
                <c:ptCount val="1"/>
                <c:pt idx="0">
                  <c:v>BM- Positive Reserve</c:v>
                </c:pt>
              </c:strCache>
            </c:strRef>
          </c:tx>
          <c:spPr>
            <a:solidFill>
              <a:schemeClr val="accent1"/>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Reserve'!$C$3:$N$3</c:f>
              <c:numCache>
                <c:formatCode>General</c:formatCode>
                <c:ptCount val="12"/>
                <c:pt idx="0" formatCode="0.00">
                  <c:v>2.3428639919926399</c:v>
                </c:pt>
                <c:pt idx="1">
                  <c:v>2.16</c:v>
                </c:pt>
              </c:numCache>
            </c:numRef>
          </c:val>
          <c:extLst xmlns:c16r2="http://schemas.microsoft.com/office/drawing/2015/06/chart">
            <c:ext xmlns:c16="http://schemas.microsoft.com/office/drawing/2014/chart" uri="{C3380CC4-5D6E-409C-BE32-E72D297353CC}">
              <c16:uniqueId val="{00000000-307B-4DC6-A85F-05FC58909F25}"/>
            </c:ext>
          </c:extLst>
        </c:ser>
        <c:ser>
          <c:idx val="1"/>
          <c:order val="1"/>
          <c:tx>
            <c:strRef>
              <c:f>'Positive Reserve'!$B$4</c:f>
              <c:strCache>
                <c:ptCount val="1"/>
                <c:pt idx="0">
                  <c:v>BM- Constrained Positive Reserve</c:v>
                </c:pt>
              </c:strCache>
            </c:strRef>
          </c:tx>
          <c:spPr>
            <a:solidFill>
              <a:schemeClr val="accent2"/>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Reserve'!$C$4:$N$4</c:f>
              <c:numCache>
                <c:formatCode>General</c:formatCode>
                <c:ptCount val="12"/>
                <c:pt idx="0" formatCode="0.00">
                  <c:v>1.718926</c:v>
                </c:pt>
                <c:pt idx="1">
                  <c:v>1.91</c:v>
                </c:pt>
              </c:numCache>
            </c:numRef>
          </c:val>
          <c:extLst xmlns:c16r2="http://schemas.microsoft.com/office/drawing/2015/06/chart">
            <c:ext xmlns:c16="http://schemas.microsoft.com/office/drawing/2014/chart" uri="{C3380CC4-5D6E-409C-BE32-E72D297353CC}">
              <c16:uniqueId val="{00000001-307B-4DC6-A85F-05FC58909F25}"/>
            </c:ext>
          </c:extLst>
        </c:ser>
        <c:ser>
          <c:idx val="2"/>
          <c:order val="2"/>
          <c:tx>
            <c:strRef>
              <c:f>'Positive Reserve'!$B$5</c:f>
              <c:strCache>
                <c:ptCount val="1"/>
                <c:pt idx="0">
                  <c:v>Trade - Positive Reserve</c:v>
                </c:pt>
              </c:strCache>
            </c:strRef>
          </c:tx>
          <c:spPr>
            <a:solidFill>
              <a:schemeClr val="accent3"/>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Reserve'!$C$5:$N$5</c:f>
              <c:numCache>
                <c:formatCode>General</c:formatCode>
                <c:ptCount val="12"/>
                <c:pt idx="0" formatCode="0.00">
                  <c:v>2.1326315967749997E-2</c:v>
                </c:pt>
                <c:pt idx="1">
                  <c:v>0.2</c:v>
                </c:pt>
              </c:numCache>
            </c:numRef>
          </c:val>
          <c:extLst xmlns:c16r2="http://schemas.microsoft.com/office/drawing/2015/06/chart">
            <c:ext xmlns:c16="http://schemas.microsoft.com/office/drawing/2014/chart" uri="{C3380CC4-5D6E-409C-BE32-E72D297353CC}">
              <c16:uniqueId val="{00000002-307B-4DC6-A85F-05FC58909F25}"/>
            </c:ext>
          </c:extLst>
        </c:ser>
        <c:ser>
          <c:idx val="3"/>
          <c:order val="3"/>
          <c:tx>
            <c:strRef>
              <c:f>'Positive Reserve'!$B$6</c:f>
              <c:strCache>
                <c:ptCount val="1"/>
                <c:pt idx="0">
                  <c:v>Trade - UTEV</c:v>
                </c:pt>
              </c:strCache>
            </c:strRef>
          </c:tx>
          <c:spPr>
            <a:solidFill>
              <a:schemeClr val="accent4"/>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Reserve'!$C$6:$N$6</c:f>
              <c:numCache>
                <c:formatCode>General</c:formatCode>
                <c:ptCount val="12"/>
                <c:pt idx="0" formatCode="0.00">
                  <c:v>0</c:v>
                </c:pt>
                <c:pt idx="1">
                  <c:v>0</c:v>
                </c:pt>
              </c:numCache>
            </c:numRef>
          </c:val>
          <c:extLst xmlns:c16r2="http://schemas.microsoft.com/office/drawing/2015/06/chart">
            <c:ext xmlns:c16="http://schemas.microsoft.com/office/drawing/2014/chart" uri="{C3380CC4-5D6E-409C-BE32-E72D297353CC}">
              <c16:uniqueId val="{00000003-307B-4DC6-A85F-05FC58909F25}"/>
            </c:ext>
          </c:extLst>
        </c:ser>
        <c:ser>
          <c:idx val="4"/>
          <c:order val="4"/>
          <c:tx>
            <c:strRef>
              <c:f>'Positive Reserve'!$B$7</c:f>
              <c:strCache>
                <c:ptCount val="1"/>
                <c:pt idx="0">
                  <c:v>Trade - Constrained Positive Reserve</c:v>
                </c:pt>
              </c:strCache>
            </c:strRef>
          </c:tx>
          <c:spPr>
            <a:solidFill>
              <a:schemeClr val="accent5"/>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Reserve'!$C$7:$N$7</c:f>
              <c:numCache>
                <c:formatCode>General</c:formatCode>
                <c:ptCount val="12"/>
                <c:pt idx="0" formatCode="0.00">
                  <c:v>2.7671675E-2</c:v>
                </c:pt>
                <c:pt idx="1">
                  <c:v>0.21</c:v>
                </c:pt>
              </c:numCache>
            </c:numRef>
          </c:val>
          <c:extLst xmlns:c16r2="http://schemas.microsoft.com/office/drawing/2015/06/chart">
            <c:ext xmlns:c16="http://schemas.microsoft.com/office/drawing/2014/chart" uri="{C3380CC4-5D6E-409C-BE32-E72D297353CC}">
              <c16:uniqueId val="{00000004-307B-4DC6-A85F-05FC58909F25}"/>
            </c:ext>
          </c:extLst>
        </c:ser>
        <c:ser>
          <c:idx val="5"/>
          <c:order val="5"/>
          <c:tx>
            <c:strRef>
              <c:f>'Positive Reserve'!$B$8</c:f>
              <c:strCache>
                <c:ptCount val="1"/>
                <c:pt idx="0">
                  <c:v>SO-SO - Positive Reserve</c:v>
                </c:pt>
              </c:strCache>
            </c:strRef>
          </c:tx>
          <c:spPr>
            <a:solidFill>
              <a:schemeClr val="accent6"/>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Reserve'!$C$8:$N$8</c:f>
              <c:numCache>
                <c:formatCode>General</c:formatCode>
                <c:ptCount val="12"/>
                <c:pt idx="0" formatCode="0.00">
                  <c:v>0</c:v>
                </c:pt>
                <c:pt idx="1">
                  <c:v>0</c:v>
                </c:pt>
              </c:numCache>
            </c:numRef>
          </c:val>
          <c:extLst xmlns:c16r2="http://schemas.microsoft.com/office/drawing/2015/06/chart">
            <c:ext xmlns:c16="http://schemas.microsoft.com/office/drawing/2014/chart" uri="{C3380CC4-5D6E-409C-BE32-E72D297353CC}">
              <c16:uniqueId val="{00000005-307B-4DC6-A85F-05FC58909F25}"/>
            </c:ext>
          </c:extLst>
        </c:ser>
        <c:ser>
          <c:idx val="6"/>
          <c:order val="6"/>
          <c:tx>
            <c:strRef>
              <c:f>'Positive Reserve'!$B$9</c:f>
              <c:strCache>
                <c:ptCount val="1"/>
                <c:pt idx="0">
                  <c:v>SO-SO - Constrained Positive Reserve</c:v>
                </c:pt>
              </c:strCache>
            </c:strRef>
          </c:tx>
          <c:spPr>
            <a:solidFill>
              <a:schemeClr val="accent1">
                <a:lumMod val="60000"/>
              </a:schemeClr>
            </a:solidFill>
            <a:ln>
              <a:noFill/>
            </a:ln>
            <a:effectLst/>
          </c:spPr>
          <c:invertIfNegative val="0"/>
          <c:cat>
            <c:numRef>
              <c:f>'Positive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Reserve'!$C$9:$N$9</c:f>
              <c:numCache>
                <c:formatCode>General</c:formatCode>
                <c:ptCount val="12"/>
                <c:pt idx="0" formatCode="0.00">
                  <c:v>0</c:v>
                </c:pt>
                <c:pt idx="1">
                  <c:v>0</c:v>
                </c:pt>
              </c:numCache>
            </c:numRef>
          </c:val>
          <c:extLst xmlns:c16r2="http://schemas.microsoft.com/office/drawing/2015/06/char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123275904"/>
        <c:axId val="123285888"/>
      </c:barChart>
      <c:dateAx>
        <c:axId val="123275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285888"/>
        <c:crosses val="autoZero"/>
        <c:auto val="1"/>
        <c:lblOffset val="100"/>
        <c:baseTimeUnit val="months"/>
      </c:dateAx>
      <c:valAx>
        <c:axId val="123285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2759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'Positive Reserve'!$B$13</c:f>
              <c:strCache>
                <c:ptCount val="1"/>
                <c:pt idx="0">
                  <c:v>BM- Positive Reserve</c:v>
                </c:pt>
              </c:strCache>
            </c:strRef>
          </c:tx>
          <c:spPr>
            <a:solidFill>
              <a:schemeClr val="accent1"/>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Reserve'!$C$13:$N$13</c:f>
              <c:numCache>
                <c:formatCode>_-* #,##0_-;\-* #,##0_-;_-* "-"??_-;_-@_-</c:formatCode>
                <c:ptCount val="12"/>
                <c:pt idx="0">
                  <c:v>108081</c:v>
                </c:pt>
                <c:pt idx="1">
                  <c:v>89583</c:v>
                </c:pt>
              </c:numCache>
            </c:numRef>
          </c:val>
          <c:extLst xmlns:c16r2="http://schemas.microsoft.com/office/drawing/2015/06/chart">
            <c:ext xmlns:c16="http://schemas.microsoft.com/office/drawing/2014/chart" uri="{C3380CC4-5D6E-409C-BE32-E72D297353CC}">
              <c16:uniqueId val="{00000000-2369-4C99-A9FB-6F1A0DA1FBA8}"/>
            </c:ext>
          </c:extLst>
        </c:ser>
        <c:ser>
          <c:idx val="1"/>
          <c:order val="1"/>
          <c:tx>
            <c:strRef>
              <c:f>'Positive Reserve'!$B$14</c:f>
              <c:strCache>
                <c:ptCount val="1"/>
                <c:pt idx="0">
                  <c:v>BM- Constrained Positive Reserve</c:v>
                </c:pt>
              </c:strCache>
            </c:strRef>
          </c:tx>
          <c:spPr>
            <a:solidFill>
              <a:schemeClr val="accent2"/>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Reserve'!$C$14:$N$14</c:f>
              <c:numCache>
                <c:formatCode>_-* #,##0_-;\-* #,##0_-;_-* "-"??_-;_-@_-</c:formatCode>
                <c:ptCount val="12"/>
                <c:pt idx="0">
                  <c:v>189390</c:v>
                </c:pt>
                <c:pt idx="1">
                  <c:v>228479</c:v>
                </c:pt>
              </c:numCache>
            </c:numRef>
          </c:val>
          <c:extLst xmlns:c16r2="http://schemas.microsoft.com/office/drawing/2015/06/chart">
            <c:ext xmlns:c16="http://schemas.microsoft.com/office/drawing/2014/chart" uri="{C3380CC4-5D6E-409C-BE32-E72D297353CC}">
              <c16:uniqueId val="{00000001-2369-4C99-A9FB-6F1A0DA1FBA8}"/>
            </c:ext>
          </c:extLst>
        </c:ser>
        <c:ser>
          <c:idx val="2"/>
          <c:order val="2"/>
          <c:tx>
            <c:strRef>
              <c:f>'Positive Reserve'!$B$15</c:f>
              <c:strCache>
                <c:ptCount val="1"/>
                <c:pt idx="0">
                  <c:v>Trade - Positive Reserve</c:v>
                </c:pt>
              </c:strCache>
            </c:strRef>
          </c:tx>
          <c:spPr>
            <a:solidFill>
              <a:schemeClr val="accent3"/>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Reserve'!$C$15:$N$15</c:f>
              <c:numCache>
                <c:formatCode>_-* #,##0_-;\-* #,##0_-;_-* "-"??_-;_-@_-</c:formatCode>
                <c:ptCount val="12"/>
                <c:pt idx="0">
                  <c:v>342</c:v>
                </c:pt>
                <c:pt idx="1">
                  <c:v>701</c:v>
                </c:pt>
              </c:numCache>
            </c:numRef>
          </c:val>
          <c:extLst xmlns:c16r2="http://schemas.microsoft.com/office/drawing/2015/06/chart">
            <c:ext xmlns:c16="http://schemas.microsoft.com/office/drawing/2014/chart" uri="{C3380CC4-5D6E-409C-BE32-E72D297353CC}">
              <c16:uniqueId val="{00000002-2369-4C99-A9FB-6F1A0DA1FBA8}"/>
            </c:ext>
          </c:extLst>
        </c:ser>
        <c:ser>
          <c:idx val="3"/>
          <c:order val="3"/>
          <c:tx>
            <c:strRef>
              <c:f>'Positive Reserve'!$B$16</c:f>
              <c:strCache>
                <c:ptCount val="1"/>
                <c:pt idx="0">
                  <c:v>Trade - UTEV</c:v>
                </c:pt>
              </c:strCache>
            </c:strRef>
          </c:tx>
          <c:spPr>
            <a:solidFill>
              <a:schemeClr val="accent4"/>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Reserve'!$C$16:$N$16</c:f>
              <c:numCache>
                <c:formatCode>_-* #,##0_-;\-* #,##0_-;_-* "-"??_-;_-@_-</c:formatCode>
                <c:ptCount val="12"/>
                <c:pt idx="0">
                  <c:v>0</c:v>
                </c:pt>
                <c:pt idx="1">
                  <c:v>0</c:v>
                </c:pt>
              </c:numCache>
            </c:numRef>
          </c:val>
          <c:extLst xmlns:c16r2="http://schemas.microsoft.com/office/drawing/2015/06/chart">
            <c:ext xmlns:c16="http://schemas.microsoft.com/office/drawing/2014/chart" uri="{C3380CC4-5D6E-409C-BE32-E72D297353CC}">
              <c16:uniqueId val="{00000003-2369-4C99-A9FB-6F1A0DA1FBA8}"/>
            </c:ext>
          </c:extLst>
        </c:ser>
        <c:ser>
          <c:idx val="4"/>
          <c:order val="4"/>
          <c:tx>
            <c:strRef>
              <c:f>'Positive Reserve'!$B$17</c:f>
              <c:strCache>
                <c:ptCount val="1"/>
                <c:pt idx="0">
                  <c:v>Trade - Constrained Positive Reserve</c:v>
                </c:pt>
              </c:strCache>
            </c:strRef>
          </c:tx>
          <c:spPr>
            <a:solidFill>
              <a:schemeClr val="accent5"/>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Reserve'!$C$17:$N$17</c:f>
              <c:numCache>
                <c:formatCode>_-* #,##0_-;\-* #,##0_-;_-* "-"??_-;_-@_-</c:formatCode>
                <c:ptCount val="12"/>
                <c:pt idx="0">
                  <c:v>343</c:v>
                </c:pt>
                <c:pt idx="1">
                  <c:v>0</c:v>
                </c:pt>
              </c:numCache>
            </c:numRef>
          </c:val>
          <c:extLst xmlns:c16r2="http://schemas.microsoft.com/office/drawing/2015/06/chart">
            <c:ext xmlns:c16="http://schemas.microsoft.com/office/drawing/2014/chart" uri="{C3380CC4-5D6E-409C-BE32-E72D297353CC}">
              <c16:uniqueId val="{00000004-2369-4C99-A9FB-6F1A0DA1FBA8}"/>
            </c:ext>
          </c:extLst>
        </c:ser>
        <c:ser>
          <c:idx val="5"/>
          <c:order val="5"/>
          <c:tx>
            <c:strRef>
              <c:f>'Positive Reserve'!$B$18</c:f>
              <c:strCache>
                <c:ptCount val="1"/>
                <c:pt idx="0">
                  <c:v>SO-SO - Positive Reserve</c:v>
                </c:pt>
              </c:strCache>
            </c:strRef>
          </c:tx>
          <c:spPr>
            <a:solidFill>
              <a:schemeClr val="accent6"/>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Reserve'!$C$18:$N$18</c:f>
              <c:numCache>
                <c:formatCode>_-* #,##0_-;\-* #,##0_-;_-* "-"??_-;_-@_-</c:formatCode>
                <c:ptCount val="12"/>
                <c:pt idx="0">
                  <c:v>0</c:v>
                </c:pt>
                <c:pt idx="1">
                  <c:v>0</c:v>
                </c:pt>
              </c:numCache>
            </c:numRef>
          </c:val>
          <c:extLst xmlns:c16r2="http://schemas.microsoft.com/office/drawing/2015/06/chart">
            <c:ext xmlns:c16="http://schemas.microsoft.com/office/drawing/2014/chart" uri="{C3380CC4-5D6E-409C-BE32-E72D297353CC}">
              <c16:uniqueId val="{00000005-2369-4C99-A9FB-6F1A0DA1FBA8}"/>
            </c:ext>
          </c:extLst>
        </c:ser>
        <c:ser>
          <c:idx val="6"/>
          <c:order val="6"/>
          <c:tx>
            <c:strRef>
              <c:f>'Positive Reserve'!$B$19</c:f>
              <c:strCache>
                <c:ptCount val="1"/>
                <c:pt idx="0">
                  <c:v>SO-SO - Constrained Positive Reserve</c:v>
                </c:pt>
              </c:strCache>
            </c:strRef>
          </c:tx>
          <c:spPr>
            <a:solidFill>
              <a:schemeClr val="accent1">
                <a:lumMod val="60000"/>
              </a:schemeClr>
            </a:solidFill>
            <a:ln>
              <a:noFill/>
            </a:ln>
            <a:effectLst/>
          </c:spPr>
          <c:invertIfNegative val="0"/>
          <c:cat>
            <c:numRef>
              <c:f>'Positive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'Positive Reserve'!$C$19:$N$19</c:f>
              <c:numCache>
                <c:formatCode>_-* #,##0_-;\-* #,##0_-;_-* "-"??_-;_-@_-</c:formatCode>
                <c:ptCount val="12"/>
                <c:pt idx="0">
                  <c:v>0</c:v>
                </c:pt>
                <c:pt idx="1">
                  <c:v>0</c:v>
                </c:pt>
              </c:numCache>
            </c:numRef>
          </c:val>
          <c:extLst xmlns:c16r2="http://schemas.microsoft.com/office/drawing/2015/06/char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123667584"/>
        <c:axId val="123669120"/>
      </c:barChart>
      <c:dateAx>
        <c:axId val="1236675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69120"/>
        <c:crosses val="autoZero"/>
        <c:auto val="1"/>
        <c:lblOffset val="100"/>
        <c:baseTimeUnit val="months"/>
      </c:dateAx>
      <c:valAx>
        <c:axId val="123669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675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STOR!$C$3:$N$3</c:f>
              <c:numCache>
                <c:formatCode>0.00</c:formatCode>
                <c:ptCount val="12"/>
                <c:pt idx="0">
                  <c:v>7.5999999999999998E-2</c:v>
                </c:pt>
                <c:pt idx="1">
                  <c:v>0.04</c:v>
                </c:pt>
              </c:numCache>
            </c:numRef>
          </c:val>
          <c:extLst xmlns:c16r2="http://schemas.microsoft.com/office/drawing/2015/06/char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STOR!$C$4:$N$4</c:f>
              <c:numCache>
                <c:formatCode>0.00</c:formatCode>
                <c:ptCount val="12"/>
                <c:pt idx="0">
                  <c:v>1.9084862600000003</c:v>
                </c:pt>
                <c:pt idx="1">
                  <c:v>2.241160020000001</c:v>
                </c:pt>
              </c:numCache>
            </c:numRef>
          </c:val>
          <c:extLst xmlns:c16r2="http://schemas.microsoft.com/office/drawing/2015/06/char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STOR!$C$5:$N$5</c:f>
              <c:numCache>
                <c:formatCode>0.00</c:formatCode>
                <c:ptCount val="12"/>
                <c:pt idx="0">
                  <c:v>2.0150000000000001</c:v>
                </c:pt>
                <c:pt idx="1">
                  <c:v>2.53492066</c:v>
                </c:pt>
              </c:numCache>
            </c:numRef>
          </c:val>
          <c:extLst xmlns:c16r2="http://schemas.microsoft.com/office/drawing/2015/06/char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1.8480000000000001</c:v>
                </c:pt>
                <c:pt idx="1">
                  <c:v>1.9590000000000001</c:v>
                </c:pt>
              </c:numCache>
            </c:numRef>
          </c:val>
          <c:extLst xmlns:c16r2="http://schemas.microsoft.com/office/drawing/2015/06/char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STOR!$C$7:$N$7</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123755136"/>
        <c:axId val="123756928"/>
      </c:barChart>
      <c:dateAx>
        <c:axId val="123755136"/>
        <c:scaling>
          <c:orientation val="minMax"/>
        </c:scaling>
        <c:delete val="0"/>
        <c:axPos val="b"/>
        <c:numFmt formatCode="mmm\-yy" sourceLinked="1"/>
        <c:majorTickMark val="out"/>
        <c:minorTickMark val="none"/>
        <c:tickLblPos val="nextTo"/>
        <c:crossAx val="123756928"/>
        <c:crosses val="autoZero"/>
        <c:auto val="1"/>
        <c:lblOffset val="100"/>
        <c:baseTimeUnit val="months"/>
      </c:dateAx>
      <c:valAx>
        <c:axId val="1237569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1237551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STOR!$B$12</c:f>
              <c:strCache>
                <c:ptCount val="1"/>
                <c:pt idx="0">
                  <c:v>AS - NBM STOR utilisation (Tendered)</c:v>
                </c:pt>
              </c:strCache>
            </c:strRef>
          </c:tx>
          <c:spPr>
            <a:solidFill>
              <a:srgbClr val="0070C0"/>
            </a:solidFill>
          </c:spPr>
          <c:invertIfNegative val="0"/>
          <c:dPt>
            <c:idx val="0"/>
            <c:invertIfNegative val="0"/>
            <c:bubble3D val="0"/>
            <c:extLst xmlns:c16r2="http://schemas.microsoft.com/office/drawing/2015/06/chart">
              <c:ext xmlns:c16="http://schemas.microsoft.com/office/drawing/2014/chart" uri="{C3380CC4-5D6E-409C-BE32-E72D297353CC}">
                <c16:uniqueId val="{0000000D-2FD3-46C0-88AB-62133225949F}"/>
              </c:ext>
            </c:extLst>
          </c:dPt>
          <c:cat>
            <c:numRef>
              <c:f>STOR!$C$2:$N$2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STOR!$C$12:$N$12</c:f>
              <c:numCache>
                <c:formatCode>#,##0</c:formatCode>
                <c:ptCount val="12"/>
                <c:pt idx="0">
                  <c:v>48983.042000000001</c:v>
                </c:pt>
                <c:pt idx="1">
                  <c:v>52527.169000000002</c:v>
                </c:pt>
              </c:numCache>
            </c:numRef>
          </c:val>
          <c:extLst xmlns:c16r2="http://schemas.microsoft.com/office/drawing/2015/06/chart">
            <c:ext xmlns:c16="http://schemas.microsoft.com/office/drawing/2014/chart" uri="{C3380CC4-5D6E-409C-BE32-E72D297353CC}">
              <c16:uniqueId val="{00000003-2FD3-46C0-88AB-62133225949F}"/>
            </c:ext>
          </c:extLst>
        </c:ser>
        <c:ser>
          <c:idx val="0"/>
          <c:order val="1"/>
          <c:tx>
            <c:strRef>
              <c:f>STOR!$B$13</c:f>
              <c:strCache>
                <c:ptCount val="1"/>
                <c:pt idx="0">
                  <c:v>AS - BM STOR utilisation (Tendered)</c:v>
                </c:pt>
              </c:strCache>
            </c:strRef>
          </c:tx>
          <c:spPr>
            <a:solidFill>
              <a:schemeClr val="accent2"/>
            </a:solidFill>
          </c:spPr>
          <c:invertIfNegative val="0"/>
          <c:val>
            <c:numRef>
              <c:f>STOR!$C$13:$N$13</c:f>
              <c:numCache>
                <c:formatCode>_-* #,##0_-;\-* #,##0_-;_-* "-"??_-;_-@_-</c:formatCode>
                <c:ptCount val="12"/>
                <c:pt idx="0">
                  <c:v>4468.8760000000002</c:v>
                </c:pt>
                <c:pt idx="1">
                  <c:v>4942.2079999999996</c:v>
                </c:pt>
              </c:numCache>
            </c:numRef>
          </c:val>
          <c:extLst xmlns:c16r2="http://schemas.microsoft.com/office/drawing/2015/06/char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124337536"/>
        <c:axId val="124339328"/>
      </c:barChart>
      <c:dateAx>
        <c:axId val="124337536"/>
        <c:scaling>
          <c:orientation val="minMax"/>
        </c:scaling>
        <c:delete val="0"/>
        <c:axPos val="b"/>
        <c:numFmt formatCode="mmm\-yy" sourceLinked="1"/>
        <c:majorTickMark val="out"/>
        <c:minorTickMark val="none"/>
        <c:tickLblPos val="nextTo"/>
        <c:crossAx val="124339328"/>
        <c:crosses val="autoZero"/>
        <c:auto val="1"/>
        <c:lblOffset val="100"/>
        <c:baseTimeUnit val="months"/>
      </c:dateAx>
      <c:valAx>
        <c:axId val="124339328"/>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124337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numCache>
            </c:numRef>
          </c:val>
          <c:extLst xmlns:c16r2="http://schemas.microsoft.com/office/drawing/2015/06/char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numCache>
            </c:numRef>
          </c:val>
          <c:extLst xmlns:c16r2="http://schemas.microsoft.com/office/drawing/2015/06/char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0.27563451</c:v>
                </c:pt>
              </c:numCache>
            </c:numRef>
          </c:val>
          <c:extLst xmlns:c16r2="http://schemas.microsoft.com/office/drawing/2015/06/char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0.28799999999999998</c:v>
                </c:pt>
              </c:numCache>
            </c:numRef>
          </c:val>
          <c:extLst xmlns:c16r2="http://schemas.microsoft.com/office/drawing/2015/06/char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127345792"/>
        <c:axId val="127347328"/>
      </c:barChart>
      <c:dateAx>
        <c:axId val="1273457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347328"/>
        <c:crosses val="autoZero"/>
        <c:auto val="1"/>
        <c:lblOffset val="100"/>
        <c:baseTimeUnit val="months"/>
      </c:dateAx>
      <c:valAx>
        <c:axId val="12734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3457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categories'!$C$3:$N$3</c:f>
              <c:numCache>
                <c:formatCode>0.00</c:formatCode>
                <c:ptCount val="12"/>
                <c:pt idx="0">
                  <c:v>-5.6785958690000005</c:v>
                </c:pt>
                <c:pt idx="1">
                  <c:v>-6.7606795630000009</c:v>
                </c:pt>
              </c:numCache>
            </c:numRef>
          </c:val>
          <c:extLst xmlns:c16r2="http://schemas.microsoft.com/office/drawing/2015/06/chart">
            <c:ext xmlns:c16="http://schemas.microsoft.com/office/drawing/2014/chart" uri="{C3380CC4-5D6E-409C-BE32-E72D297353CC}">
              <c16:uniqueId val="{0000000E-1575-401C-8E75-2F59E270F14E}"/>
            </c:ext>
          </c:extLst>
        </c:ser>
        <c:ser>
          <c:idx val="1"/>
          <c:order val="1"/>
          <c:tx>
            <c:strRef>
              <c:f>'Total categories'!$B$4</c:f>
              <c:strCache>
                <c:ptCount val="1"/>
                <c:pt idx="0">
                  <c:v>Operating Reserves</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categories'!$C$4:$N$4</c:f>
              <c:numCache>
                <c:formatCode>0.00</c:formatCode>
                <c:ptCount val="12"/>
                <c:pt idx="0">
                  <c:v>4.7463455776446999</c:v>
                </c:pt>
                <c:pt idx="1">
                  <c:v>5.2434650199954396</c:v>
                </c:pt>
              </c:numCache>
            </c:numRef>
          </c:val>
          <c:extLst xmlns:c16r2="http://schemas.microsoft.com/office/drawing/2015/06/chart">
            <c:ext xmlns:c16="http://schemas.microsoft.com/office/drawing/2014/chart" uri="{C3380CC4-5D6E-409C-BE32-E72D297353CC}">
              <c16:uniqueId val="{0000000F-1575-401C-8E75-2F59E270F14E}"/>
            </c:ext>
          </c:extLst>
        </c:ser>
        <c:ser>
          <c:idx val="2"/>
          <c:order val="2"/>
          <c:tx>
            <c:strRef>
              <c:f>'Total categories'!$B$5</c:f>
              <c:strCache>
                <c:ptCount val="1"/>
                <c:pt idx="0">
                  <c:v>BM Startup</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categories'!$C$5:$N$5</c:f>
              <c:numCache>
                <c:formatCode>0.00</c:formatCode>
                <c:ptCount val="12"/>
                <c:pt idx="0">
                  <c:v>9.1999999999999998E-2</c:v>
                </c:pt>
                <c:pt idx="1">
                  <c:v>5.1750160000000003E-2</c:v>
                </c:pt>
              </c:numCache>
            </c:numRef>
          </c:val>
          <c:extLst xmlns:c16r2="http://schemas.microsoft.com/office/drawing/2015/06/chart">
            <c:ext xmlns:c16="http://schemas.microsoft.com/office/drawing/2014/chart" uri="{C3380CC4-5D6E-409C-BE32-E72D297353CC}">
              <c16:uniqueId val="{00000010-1575-401C-8E75-2F59E270F14E}"/>
            </c:ext>
          </c:extLst>
        </c:ser>
        <c:ser>
          <c:idx val="3"/>
          <c:order val="3"/>
          <c:tx>
            <c:strRef>
              <c:f>'Total categories'!$B$6</c:f>
              <c:strCache>
                <c:ptCount val="1"/>
                <c:pt idx="0">
                  <c:v>STOR</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categories'!$C$6:$N$6</c:f>
              <c:numCache>
                <c:formatCode>0.00</c:formatCode>
                <c:ptCount val="12"/>
                <c:pt idx="0">
                  <c:v>5.5600156978067901</c:v>
                </c:pt>
                <c:pt idx="1">
                  <c:v>6.6410233974240009</c:v>
                </c:pt>
              </c:numCache>
            </c:numRef>
          </c:val>
          <c:extLst xmlns:c16r2="http://schemas.microsoft.com/office/drawing/2015/06/chart">
            <c:ext xmlns:c16="http://schemas.microsoft.com/office/drawing/2014/chart" uri="{C3380CC4-5D6E-409C-BE32-E72D297353CC}">
              <c16:uniqueId val="{00000011-1575-401C-8E75-2F59E270F14E}"/>
            </c:ext>
          </c:extLst>
        </c:ser>
        <c:ser>
          <c:idx val="4"/>
          <c:order val="4"/>
          <c:tx>
            <c:strRef>
              <c:f>'Total categories'!$B$7</c:f>
              <c:strCache>
                <c:ptCount val="1"/>
                <c:pt idx="0">
                  <c:v>Constraints</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categories'!$C$7:$N$7</c:f>
              <c:numCache>
                <c:formatCode>0.00</c:formatCode>
                <c:ptCount val="12"/>
                <c:pt idx="0">
                  <c:v>20.87399276421398</c:v>
                </c:pt>
                <c:pt idx="1">
                  <c:v>14.782929056133764</c:v>
                </c:pt>
              </c:numCache>
            </c:numRef>
          </c:val>
          <c:extLst xmlns:c16r2="http://schemas.microsoft.com/office/drawing/2015/06/chart">
            <c:ext xmlns:c16="http://schemas.microsoft.com/office/drawing/2014/chart" uri="{C3380CC4-5D6E-409C-BE32-E72D297353CC}">
              <c16:uniqueId val="{00000012-1575-401C-8E75-2F59E270F14E}"/>
            </c:ext>
          </c:extLst>
        </c:ser>
        <c:ser>
          <c:idx val="5"/>
          <c:order val="5"/>
          <c:tx>
            <c:strRef>
              <c:f>'Total categories'!$B$8</c:f>
              <c:strCache>
                <c:ptCount val="1"/>
                <c:pt idx="0">
                  <c:v>Negative Reserves</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categories'!$C$8:$N$8</c:f>
              <c:numCache>
                <c:formatCode>0.00</c:formatCode>
                <c:ptCount val="12"/>
                <c:pt idx="0">
                  <c:v>0.42003371109222998</c:v>
                </c:pt>
                <c:pt idx="1">
                  <c:v>2.03638242740969</c:v>
                </c:pt>
              </c:numCache>
            </c:numRef>
          </c:val>
          <c:extLst xmlns:c16r2="http://schemas.microsoft.com/office/drawing/2015/06/chart">
            <c:ext xmlns:c16="http://schemas.microsoft.com/office/drawing/2014/chart" uri="{C3380CC4-5D6E-409C-BE32-E72D297353CC}">
              <c16:uniqueId val="{00000013-1575-401C-8E75-2F59E270F14E}"/>
            </c:ext>
          </c:extLst>
        </c:ser>
        <c:ser>
          <c:idx val="6"/>
          <c:order val="6"/>
          <c:tx>
            <c:strRef>
              <c:f>'Total categories'!$B$9</c:f>
              <c:strCache>
                <c:ptCount val="1"/>
                <c:pt idx="0">
                  <c:v>Fast Reserves</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categories'!$C$9:$N$9</c:f>
              <c:numCache>
                <c:formatCode>0.00</c:formatCode>
                <c:ptCount val="12"/>
                <c:pt idx="0">
                  <c:v>6.6842775876217004</c:v>
                </c:pt>
                <c:pt idx="1">
                  <c:v>6.6253717653723205</c:v>
                </c:pt>
              </c:numCache>
            </c:numRef>
          </c:val>
          <c:extLst xmlns:c16r2="http://schemas.microsoft.com/office/drawing/2015/06/chart">
            <c:ext xmlns:c16="http://schemas.microsoft.com/office/drawing/2014/chart" uri="{C3380CC4-5D6E-409C-BE32-E72D297353CC}">
              <c16:uniqueId val="{00000014-1575-401C-8E75-2F59E270F14E}"/>
            </c:ext>
          </c:extLst>
        </c:ser>
        <c:ser>
          <c:idx val="7"/>
          <c:order val="7"/>
          <c:tx>
            <c:strRef>
              <c:f>'Total categories'!$B$10</c:f>
              <c:strCache>
                <c:ptCount val="1"/>
                <c:pt idx="0">
                  <c:v>Response</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categories'!$C$10:$N$10</c:f>
              <c:numCache>
                <c:formatCode>0.00</c:formatCode>
                <c:ptCount val="12"/>
                <c:pt idx="0">
                  <c:v>10.72943570846417</c:v>
                </c:pt>
                <c:pt idx="1">
                  <c:v>11.837788189875459</c:v>
                </c:pt>
              </c:numCache>
            </c:numRef>
          </c:val>
          <c:extLst xmlns:c16r2="http://schemas.microsoft.com/office/drawing/2015/06/chart">
            <c:ext xmlns:c16="http://schemas.microsoft.com/office/drawing/2014/chart" uri="{C3380CC4-5D6E-409C-BE32-E72D297353CC}">
              <c16:uniqueId val="{00000015-1575-401C-8E75-2F59E270F14E}"/>
            </c:ext>
          </c:extLst>
        </c:ser>
        <c:ser>
          <c:idx val="8"/>
          <c:order val="8"/>
          <c:tx>
            <c:strRef>
              <c:f>'Total categories'!$B$11</c:f>
              <c:strCache>
                <c:ptCount val="1"/>
                <c:pt idx="0">
                  <c:v>Reactive</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categories'!$C$11:$N$11</c:f>
              <c:numCache>
                <c:formatCode>0.00</c:formatCode>
                <c:ptCount val="12"/>
                <c:pt idx="0">
                  <c:v>6.1311217603902035</c:v>
                </c:pt>
                <c:pt idx="1">
                  <c:v>6.7417480120250017</c:v>
                </c:pt>
              </c:numCache>
            </c:numRef>
          </c:val>
          <c:extLst xmlns:c16r2="http://schemas.microsoft.com/office/drawing/2015/06/chart">
            <c:ext xmlns:c16="http://schemas.microsoft.com/office/drawing/2014/chart" uri="{C3380CC4-5D6E-409C-BE32-E72D297353CC}">
              <c16:uniqueId val="{00000016-1575-401C-8E75-2F59E270F14E}"/>
            </c:ext>
          </c:extLst>
        </c:ser>
        <c:ser>
          <c:idx val="9"/>
          <c:order val="9"/>
          <c:tx>
            <c:strRef>
              <c:f>'Total categories'!$B$12</c:f>
              <c:strCache>
                <c:ptCount val="1"/>
                <c:pt idx="0">
                  <c:v>ROCOF</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categories'!$C$12:$N$12</c:f>
              <c:numCache>
                <c:formatCode>0.00</c:formatCode>
                <c:ptCount val="12"/>
                <c:pt idx="0">
                  <c:v>4.5475074696259803</c:v>
                </c:pt>
                <c:pt idx="1">
                  <c:v>9.8401120428144857</c:v>
                </c:pt>
              </c:numCache>
            </c:numRef>
          </c:val>
          <c:extLst xmlns:c16r2="http://schemas.microsoft.com/office/drawing/2015/06/chart">
            <c:ext xmlns:c16="http://schemas.microsoft.com/office/drawing/2014/chart" uri="{C3380CC4-5D6E-409C-BE32-E72D297353CC}">
              <c16:uniqueId val="{00000017-1575-401C-8E75-2F59E270F14E}"/>
            </c:ext>
          </c:extLst>
        </c:ser>
        <c:ser>
          <c:idx val="10"/>
          <c:order val="10"/>
          <c:tx>
            <c:strRef>
              <c:f>'Total categories'!$B$13</c:f>
              <c:strCache>
                <c:ptCount val="1"/>
                <c:pt idx="0">
                  <c:v>Black Start</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categories'!$C$13:$N$13</c:f>
              <c:numCache>
                <c:formatCode>0.00</c:formatCode>
                <c:ptCount val="12"/>
                <c:pt idx="0">
                  <c:v>3.2756826200000004</c:v>
                </c:pt>
                <c:pt idx="1">
                  <c:v>3.3501818999999995</c:v>
                </c:pt>
              </c:numCache>
            </c:numRef>
          </c:val>
          <c:extLst xmlns:c16r2="http://schemas.microsoft.com/office/drawing/2015/06/chart">
            <c:ext xmlns:c16="http://schemas.microsoft.com/office/drawing/2014/chart" uri="{C3380CC4-5D6E-409C-BE32-E72D297353CC}">
              <c16:uniqueId val="{00000018-1575-401C-8E75-2F59E270F14E}"/>
            </c:ext>
          </c:extLst>
        </c:ser>
        <c:ser>
          <c:idx val="11"/>
          <c:order val="11"/>
          <c:tx>
            <c:strRef>
              <c:f>'Total categories'!$B$14</c:f>
              <c:strCache>
                <c:ptCount val="1"/>
                <c:pt idx="0">
                  <c:v>Minor Components</c:v>
                </c:pt>
              </c:strCache>
            </c:strRef>
          </c:tx>
          <c:invertIfNegative val="0"/>
          <c:cat>
            <c:numRef>
              <c:f>'Total categories'!$C$2:$N$2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'Total categories'!$C$14:$N$14</c:f>
              <c:numCache>
                <c:formatCode>0.00</c:formatCode>
                <c:ptCount val="12"/>
                <c:pt idx="0">
                  <c:v>1.5279367480824895</c:v>
                </c:pt>
                <c:pt idx="1">
                  <c:v>1.061535100951581</c:v>
                </c:pt>
              </c:numCache>
            </c:numRef>
          </c:val>
          <c:extLst xmlns:c16r2="http://schemas.microsoft.com/office/drawing/2015/06/char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114548096"/>
        <c:axId val="114754688"/>
      </c:barChart>
      <c:dateAx>
        <c:axId val="114548096"/>
        <c:scaling>
          <c:orientation val="minMax"/>
        </c:scaling>
        <c:delete val="0"/>
        <c:axPos val="b"/>
        <c:numFmt formatCode="mmm\-yy" sourceLinked="1"/>
        <c:majorTickMark val="out"/>
        <c:minorTickMark val="none"/>
        <c:tickLblPos val="nextTo"/>
        <c:crossAx val="114754688"/>
        <c:crosses val="autoZero"/>
        <c:auto val="1"/>
        <c:lblOffset val="100"/>
        <c:baseTimeUnit val="months"/>
      </c:dateAx>
      <c:valAx>
        <c:axId val="114754688"/>
        <c:scaling>
          <c:orientation val="minMax"/>
        </c:scaling>
        <c:delete val="0"/>
        <c:axPos val="l"/>
        <c:majorGridlines/>
        <c:numFmt formatCode="0.00" sourceLinked="1"/>
        <c:majorTickMark val="out"/>
        <c:minorTickMark val="none"/>
        <c:tickLblPos val="nextTo"/>
        <c:crossAx val="11454809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Constraints - May 2018</a:t>
            </a:r>
          </a:p>
        </c:rich>
      </c:tx>
      <c:layout>
        <c:manualLayout>
          <c:xMode val="edge"/>
          <c:yMode val="edge"/>
          <c:x val="0.25971483997645001"/>
          <c:y val="0"/>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0ED1-43E7-A1F0-1B2E9003F35E}"/>
              </c:ext>
            </c:extLst>
          </c:dPt>
          <c:dPt>
            <c:idx val="2"/>
            <c:bubble3D val="0"/>
            <c:explosion val="10"/>
            <c:extLst xmlns:c16r2="http://schemas.microsoft.com/office/drawing/2015/06/chart">
              <c:ext xmlns:c16="http://schemas.microsoft.com/office/drawing/2014/chart" uri="{C3380CC4-5D6E-409C-BE32-E72D297353CC}">
                <c16:uniqueId val="{00000003-0ED1-43E7-A1F0-1B2E9003F35E}"/>
              </c:ext>
            </c:extLst>
          </c:dPt>
          <c:dPt>
            <c:idx val="4"/>
            <c:bubble3D val="0"/>
            <c:explosion val="15"/>
            <c:extLst xmlns:c16r2="http://schemas.microsoft.com/office/drawing/2015/06/chart">
              <c:ext xmlns:c16="http://schemas.microsoft.com/office/drawing/2014/chart" uri="{C3380CC4-5D6E-409C-BE32-E72D297353CC}">
                <c16:uniqueId val="{00000005-0ED1-43E7-A1F0-1B2E9003F35E}"/>
              </c:ext>
            </c:extLst>
          </c:dPt>
          <c:dLbls>
            <c:dLbl>
              <c:idx val="0"/>
              <c:layout>
                <c:manualLayout>
                  <c:x val="-0.20588521511825716"/>
                  <c:y val="-0.14053005278139244"/>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3.3599911369384186E-2"/>
                  <c:y val="7.0190775259457612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ED1-43E7-A1F0-1B2E9003F35E}"/>
                </c:ext>
              </c:extLst>
            </c:dLbl>
            <c:dLbl>
              <c:idx val="2"/>
              <c:layout>
                <c:manualLayout>
                  <c:x val="-5.9008386956956087E-2"/>
                  <c:y val="-4.7851399742188702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0.12582066597972949"/>
                  <c:y val="-3.4458348512486178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ED1-43E7-A1F0-1B2E9003F35E}"/>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ED1-43E7-A1F0-1B2E9003F35E}"/>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Constraints!$B$12:$B$15</c:f>
              <c:strCache>
                <c:ptCount val="4"/>
                <c:pt idx="0">
                  <c:v>BM - Constraints</c:v>
                </c:pt>
                <c:pt idx="1">
                  <c:v>Trades - Constraints</c:v>
                </c:pt>
                <c:pt idx="2">
                  <c:v>SO-SO - Constraints</c:v>
                </c:pt>
                <c:pt idx="3">
                  <c:v>AS - Constraints</c:v>
                </c:pt>
              </c:strCache>
            </c:strRef>
          </c:cat>
          <c:val>
            <c:numRef>
              <c:f>Constraints!$D$12:$D$15</c:f>
              <c:numCache>
                <c:formatCode>0.00</c:formatCode>
                <c:ptCount val="4"/>
                <c:pt idx="0">
                  <c:v>13.6</c:v>
                </c:pt>
                <c:pt idx="1">
                  <c:v>10.3</c:v>
                </c:pt>
                <c:pt idx="2">
                  <c:v>0</c:v>
                </c:pt>
                <c:pt idx="3">
                  <c:v>0.7</c:v>
                </c:pt>
              </c:numCache>
            </c:numRef>
          </c:val>
          <c:extLst xmlns:c16r2="http://schemas.microsoft.com/office/drawing/2015/06/char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1"/>
        </c:dLbls>
      </c:pie3D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Constraints!$B$21</c:f>
              <c:strCache>
                <c:ptCount val="1"/>
                <c:pt idx="0">
                  <c:v>BM - Constraints</c:v>
                </c:pt>
              </c:strCache>
            </c:strRef>
          </c:tx>
          <c:spPr>
            <a:solidFill>
              <a:schemeClr val="accent1"/>
            </a:solidFill>
            <a:ln>
              <a:noFill/>
            </a:ln>
            <a:effectLst/>
          </c:spPr>
          <c:invertIfNegative val="0"/>
          <c:cat>
            <c:numRef>
              <c:f>Constraints!$C$20:$N$20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Constraints!$C$21:$N$21</c:f>
              <c:numCache>
                <c:formatCode>_-* #,##0_-;\-* #,##0_-;_-* "-"??_-;_-@_-</c:formatCode>
                <c:ptCount val="12"/>
                <c:pt idx="0">
                  <c:v>283855</c:v>
                </c:pt>
                <c:pt idx="1">
                  <c:v>237011</c:v>
                </c:pt>
              </c:numCache>
            </c:numRef>
          </c:val>
          <c:extLst xmlns:c16r2="http://schemas.microsoft.com/office/drawing/2015/06/chart">
            <c:ext xmlns:c16="http://schemas.microsoft.com/office/drawing/2014/chart" uri="{C3380CC4-5D6E-409C-BE32-E72D297353CC}">
              <c16:uniqueId val="{00000000-9E1A-4776-A9C1-56C74C3C74E9}"/>
            </c:ext>
          </c:extLst>
        </c:ser>
        <c:ser>
          <c:idx val="1"/>
          <c:order val="1"/>
          <c:tx>
            <c:strRef>
              <c:f>Constraints!$B$22</c:f>
              <c:strCache>
                <c:ptCount val="1"/>
                <c:pt idx="0">
                  <c:v>Trades - Constraints</c:v>
                </c:pt>
              </c:strCache>
            </c:strRef>
          </c:tx>
          <c:spPr>
            <a:solidFill>
              <a:schemeClr val="accent2"/>
            </a:solidFill>
            <a:ln>
              <a:noFill/>
            </a:ln>
            <a:effectLst/>
          </c:spPr>
          <c:invertIfNegative val="0"/>
          <c:cat>
            <c:numRef>
              <c:f>Constraints!$C$20:$N$20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Constraints!$C$22:$N$22</c:f>
              <c:numCache>
                <c:formatCode>_-* #,##0_-;\-* #,##0_-;_-* "-"??_-;_-@_-</c:formatCode>
                <c:ptCount val="12"/>
                <c:pt idx="0">
                  <c:v>126086</c:v>
                </c:pt>
                <c:pt idx="1">
                  <c:v>292701</c:v>
                </c:pt>
              </c:numCache>
            </c:numRef>
          </c:val>
          <c:extLst xmlns:c16r2="http://schemas.microsoft.com/office/drawing/2015/06/chart">
            <c:ext xmlns:c16="http://schemas.microsoft.com/office/drawing/2014/chart" uri="{C3380CC4-5D6E-409C-BE32-E72D297353CC}">
              <c16:uniqueId val="{00000001-9E1A-4776-A9C1-56C74C3C74E9}"/>
            </c:ext>
          </c:extLst>
        </c:ser>
        <c:ser>
          <c:idx val="2"/>
          <c:order val="2"/>
          <c:tx>
            <c:strRef>
              <c:f>Constraints!$B$23</c:f>
              <c:strCache>
                <c:ptCount val="1"/>
                <c:pt idx="0">
                  <c:v>SO-SO - Constraints</c:v>
                </c:pt>
              </c:strCache>
            </c:strRef>
          </c:tx>
          <c:spPr>
            <a:solidFill>
              <a:schemeClr val="accent3"/>
            </a:solidFill>
            <a:ln>
              <a:noFill/>
            </a:ln>
            <a:effectLst/>
          </c:spPr>
          <c:invertIfNegative val="0"/>
          <c:cat>
            <c:numRef>
              <c:f>Constraints!$C$20:$N$20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0</c:v>
                </c:pt>
                <c:pt idx="1">
                  <c:v>0</c:v>
                </c:pt>
              </c:numCache>
            </c:numRef>
          </c:val>
          <c:extLst xmlns:c16r2="http://schemas.microsoft.com/office/drawing/2015/06/chart">
            <c:ext xmlns:c16="http://schemas.microsoft.com/office/drawing/2014/chart" uri="{C3380CC4-5D6E-409C-BE32-E72D297353CC}">
              <c16:uniqueId val="{00000002-9E1A-4776-A9C1-56C74C3C74E9}"/>
            </c:ext>
          </c:extLst>
        </c:ser>
        <c:dLbls>
          <c:showLegendKey val="0"/>
          <c:showVal val="0"/>
          <c:showCatName val="0"/>
          <c:showSerName val="0"/>
          <c:showPercent val="0"/>
          <c:showBubbleSize val="0"/>
        </c:dLbls>
        <c:gapWidth val="150"/>
        <c:overlap val="100"/>
        <c:axId val="127427712"/>
        <c:axId val="127429248"/>
      </c:barChart>
      <c:dateAx>
        <c:axId val="1274277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429248"/>
        <c:crosses val="autoZero"/>
        <c:auto val="1"/>
        <c:lblOffset val="100"/>
        <c:baseTimeUnit val="months"/>
      </c:dateAx>
      <c:valAx>
        <c:axId val="127429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5.0773329068906747E-2"/>
              <c:y val="0.3117445162220504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4277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Reserves'!$C$3:$N$3</c:f>
              <c:numCache>
                <c:formatCode>0.00</c:formatCode>
                <c:ptCount val="12"/>
                <c:pt idx="0">
                  <c:v>0.23039000000000001</c:v>
                </c:pt>
                <c:pt idx="1">
                  <c:v>8.3770135558110012E-2</c:v>
                </c:pt>
              </c:numCache>
            </c:numRef>
          </c:val>
          <c:extLst xmlns:c16r2="http://schemas.microsoft.com/office/drawing/2015/06/char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Reserves'!$C$4:$N$4</c:f>
              <c:numCache>
                <c:formatCode>0.00</c:formatCode>
                <c:ptCount val="12"/>
                <c:pt idx="0">
                  <c:v>0.19076399999999999</c:v>
                </c:pt>
                <c:pt idx="1">
                  <c:v>1.95261229185158</c:v>
                </c:pt>
              </c:numCache>
            </c:numRef>
          </c:val>
          <c:extLst xmlns:c16r2="http://schemas.microsoft.com/office/drawing/2015/06/char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127130624"/>
        <c:axId val="127136512"/>
      </c:barChart>
      <c:dateAx>
        <c:axId val="127130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36512"/>
        <c:crosses val="autoZero"/>
        <c:auto val="1"/>
        <c:lblOffset val="100"/>
        <c:baseTimeUnit val="months"/>
      </c:dateAx>
      <c:valAx>
        <c:axId val="127136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30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Reserves'!$C$10:$N$10</c:f>
              <c:numCache>
                <c:formatCode>_-* #,##0_-;\-* #,##0_-;_-* "-"??_-;_-@_-</c:formatCode>
                <c:ptCount val="12"/>
                <c:pt idx="0">
                  <c:v>7746</c:v>
                </c:pt>
                <c:pt idx="1">
                  <c:v>2620</c:v>
                </c:pt>
              </c:numCache>
            </c:numRef>
          </c:val>
          <c:extLst xmlns:c16r2="http://schemas.microsoft.com/office/drawing/2015/06/char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Reserves'!$C$11:$N$11</c:f>
              <c:numCache>
                <c:formatCode>_-* #,##0_-;\-* #,##0_-;_-* "-"??_-;_-@_-</c:formatCode>
                <c:ptCount val="12"/>
                <c:pt idx="0">
                  <c:v>11600</c:v>
                </c:pt>
                <c:pt idx="1">
                  <c:v>61661</c:v>
                </c:pt>
              </c:numCache>
            </c:numRef>
          </c:val>
          <c:extLst xmlns:c16r2="http://schemas.microsoft.com/office/drawing/2015/06/char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'Negative Reserves'!$C$12:$N$12</c:f>
              <c:numCache>
                <c:formatCode>_-* #,##0_-;\-* #,##0_-;_-* "-"??_-;_-@_-</c:formatCode>
                <c:ptCount val="12"/>
                <c:pt idx="0">
                  <c:v>0</c:v>
                </c:pt>
                <c:pt idx="1">
                  <c:v>0</c:v>
                </c:pt>
              </c:numCache>
            </c:numRef>
          </c:val>
          <c:extLst xmlns:c16r2="http://schemas.microsoft.com/office/drawing/2015/06/char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127172992"/>
        <c:axId val="127174528"/>
      </c:barChart>
      <c:dateAx>
        <c:axId val="1271729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74528"/>
        <c:crosses val="autoZero"/>
        <c:auto val="1"/>
        <c:lblOffset val="100"/>
        <c:baseTimeUnit val="months"/>
      </c:dateAx>
      <c:valAx>
        <c:axId val="12717452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72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Reserve'!$B$13</c:f>
              <c:strCache>
                <c:ptCount val="1"/>
                <c:pt idx="0">
                  <c:v>AS - NBM Firm Fast Reserve availability + nomination (Tendered)</c:v>
                </c:pt>
              </c:strCache>
            </c:strRef>
          </c:tx>
          <c:spPr>
            <a:solidFill>
              <a:schemeClr val="accent1"/>
            </a:solidFill>
            <a:ln>
              <a:noFill/>
            </a:ln>
            <a:effectLst/>
          </c:spPr>
          <c:invertIfNegative val="0"/>
          <c:cat>
            <c:numRef>
              <c:f>'Fast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Reserve'!$C$13:$N$13</c:f>
              <c:numCache>
                <c:formatCode>_-* #,##0_-;\-* #,##0_-;_-* "-"??_-;_-@_-</c:formatCode>
                <c:ptCount val="12"/>
                <c:pt idx="0">
                  <c:v>63000</c:v>
                </c:pt>
                <c:pt idx="1">
                  <c:v>65100</c:v>
                </c:pt>
              </c:numCache>
            </c:numRef>
          </c:val>
          <c:extLst xmlns:c16r2="http://schemas.microsoft.com/office/drawing/2015/06/chart">
            <c:ext xmlns:c16="http://schemas.microsoft.com/office/drawing/2014/chart" uri="{C3380CC4-5D6E-409C-BE32-E72D297353CC}">
              <c16:uniqueId val="{00000000-5527-402B-AA71-CEC0BABAB604}"/>
            </c:ext>
          </c:extLst>
        </c:ser>
        <c:ser>
          <c:idx val="1"/>
          <c:order val="1"/>
          <c:tx>
            <c:strRef>
              <c:f>'Fast Reserve'!$B$14</c:f>
              <c:strCache>
                <c:ptCount val="1"/>
                <c:pt idx="0">
                  <c:v>AS - BM Firm Fast Reserve availability (Tendered)</c:v>
                </c:pt>
              </c:strCache>
            </c:strRef>
          </c:tx>
          <c:spPr>
            <a:solidFill>
              <a:schemeClr val="accent2"/>
            </a:solidFill>
            <a:ln>
              <a:noFill/>
            </a:ln>
            <a:effectLst/>
          </c:spPr>
          <c:invertIfNegative val="0"/>
          <c:cat>
            <c:numRef>
              <c:f>'Fast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Reserve'!$C$14:$N$14</c:f>
              <c:numCache>
                <c:formatCode>_-* #,##0_-;\-* #,##0_-;_-* "-"??_-;_-@_-</c:formatCode>
                <c:ptCount val="12"/>
                <c:pt idx="0">
                  <c:v>90720</c:v>
                </c:pt>
                <c:pt idx="1">
                  <c:v>93780</c:v>
                </c:pt>
              </c:numCache>
            </c:numRef>
          </c:val>
          <c:extLst xmlns:c16r2="http://schemas.microsoft.com/office/drawing/2015/06/chart">
            <c:ext xmlns:c16="http://schemas.microsoft.com/office/drawing/2014/chart" uri="{C3380CC4-5D6E-409C-BE32-E72D297353CC}">
              <c16:uniqueId val="{00000001-5527-402B-AA71-CEC0BABAB604}"/>
            </c:ext>
          </c:extLst>
        </c:ser>
        <c:ser>
          <c:idx val="2"/>
          <c:order val="2"/>
          <c:tx>
            <c:strRef>
              <c:f>'Fast Reserve'!$B$15</c:f>
              <c:strCache>
                <c:ptCount val="1"/>
                <c:pt idx="0">
                  <c:v>AS - BM Hydro Spin Gen No LF (Commerical)</c:v>
                </c:pt>
              </c:strCache>
            </c:strRef>
          </c:tx>
          <c:spPr>
            <a:solidFill>
              <a:schemeClr val="accent3"/>
            </a:solidFill>
            <a:ln>
              <a:noFill/>
            </a:ln>
            <a:effectLst/>
          </c:spPr>
          <c:invertIfNegative val="0"/>
          <c:cat>
            <c:numRef>
              <c:f>'Fast Reserve'!$C$12:$N$12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Reserve'!$C$15:$N$15</c:f>
              <c:numCache>
                <c:formatCode>#,##0</c:formatCode>
                <c:ptCount val="12"/>
                <c:pt idx="0" formatCode="_-* #,##0_-;\-* #,##0_-;_-* &quot;-&quot;??_-;_-@_-">
                  <c:v>159712.75</c:v>
                </c:pt>
                <c:pt idx="1">
                  <c:v>159528.13</c:v>
                </c:pt>
              </c:numCache>
            </c:numRef>
          </c:val>
          <c:extLst xmlns:c16r2="http://schemas.microsoft.com/office/drawing/2015/06/char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127326080"/>
        <c:axId val="127327616"/>
      </c:barChart>
      <c:dateAx>
        <c:axId val="127326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327616"/>
        <c:crosses val="autoZero"/>
        <c:auto val="1"/>
        <c:lblOffset val="100"/>
        <c:baseTimeUnit val="months"/>
      </c:dateAx>
      <c:valAx>
        <c:axId val="12732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326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Reserve'!$C$3:$N$3</c:f>
              <c:numCache>
                <c:formatCode>0.00</c:formatCode>
                <c:ptCount val="12"/>
                <c:pt idx="0">
                  <c:v>1.2509999999999999</c:v>
                </c:pt>
                <c:pt idx="1">
                  <c:v>1.1579999999999999</c:v>
                </c:pt>
              </c:numCache>
            </c:numRef>
          </c:val>
          <c:extLst xmlns:c16r2="http://schemas.microsoft.com/office/drawing/2015/06/char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(Commerical)</c:v>
                </c:pt>
              </c:strCache>
            </c:strRef>
          </c:tx>
          <c:spPr>
            <a:solidFill>
              <a:schemeClr val="accent2"/>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Reserve'!$C$4:$N$4</c:f>
              <c:numCache>
                <c:formatCode>0.00</c:formatCode>
                <c:ptCount val="12"/>
                <c:pt idx="0">
                  <c:v>4.0454750400000004</c:v>
                </c:pt>
                <c:pt idx="1">
                  <c:v>4.0376832</c:v>
                </c:pt>
              </c:numCache>
            </c:numRef>
          </c:val>
          <c:extLst xmlns:c16r2="http://schemas.microsoft.com/office/drawing/2015/06/char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(Commerical)</c:v>
                </c:pt>
              </c:strCache>
            </c:strRef>
          </c:tx>
          <c:spPr>
            <a:solidFill>
              <a:schemeClr val="accent3"/>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Reserve'!$C$6:$N$6</c:f>
              <c:numCache>
                <c:formatCode>0.00</c:formatCode>
                <c:ptCount val="12"/>
                <c:pt idx="0">
                  <c:v>3.2549999999999989E-2</c:v>
                </c:pt>
                <c:pt idx="1">
                  <c:v>1.5050000000000006E-2</c:v>
                </c:pt>
              </c:numCache>
            </c:numRef>
          </c:val>
          <c:extLst xmlns:c16r2="http://schemas.microsoft.com/office/drawing/2015/06/char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Reserve'!$C$7:$N$7</c:f>
              <c:numCache>
                <c:formatCode>0.00</c:formatCode>
                <c:ptCount val="12"/>
                <c:pt idx="0">
                  <c:v>0.15678468000000004</c:v>
                </c:pt>
                <c:pt idx="1">
                  <c:v>6.3168480000000013E-2</c:v>
                </c:pt>
              </c:numCache>
            </c:numRef>
          </c:val>
          <c:extLst xmlns:c16r2="http://schemas.microsoft.com/office/drawing/2015/06/char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Reserve'!$C$8:$N$8</c:f>
              <c:numCache>
                <c:formatCode>0.00</c:formatCode>
                <c:ptCount val="12"/>
                <c:pt idx="0">
                  <c:v>0.49896000000000024</c:v>
                </c:pt>
                <c:pt idx="1">
                  <c:v>0.50940500000000022</c:v>
                </c:pt>
              </c:numCache>
            </c:numRef>
          </c:val>
          <c:extLst xmlns:c16r2="http://schemas.microsoft.com/office/drawing/2015/06/char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Reserve'!$C$9:$N$9</c:f>
              <c:numCache>
                <c:formatCode>0.00</c:formatCode>
                <c:ptCount val="12"/>
                <c:pt idx="0">
                  <c:v>0.3743249999999998</c:v>
                </c:pt>
                <c:pt idx="1">
                  <c:v>0.38680249999999977</c:v>
                </c:pt>
              </c:numCache>
            </c:numRef>
          </c:val>
          <c:extLst xmlns:c16r2="http://schemas.microsoft.com/office/drawing/2015/06/char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Reserve'!$C$10:$N$10</c:f>
              <c:numCache>
                <c:formatCode>0.00</c:formatCode>
                <c:ptCount val="12"/>
                <c:pt idx="0">
                  <c:v>0.32519756999999988</c:v>
                </c:pt>
                <c:pt idx="1">
                  <c:v>0.45542747000000017</c:v>
                </c:pt>
              </c:numCache>
            </c:numRef>
          </c:val>
          <c:extLst xmlns:c16r2="http://schemas.microsoft.com/office/drawing/2015/06/char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123733504"/>
        <c:axId val="123735040"/>
      </c:barChart>
      <c:dateAx>
        <c:axId val="1237335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35040"/>
        <c:crosses val="autoZero"/>
        <c:auto val="1"/>
        <c:lblOffset val="100"/>
        <c:baseTimeUnit val="months"/>
      </c:dateAx>
      <c:valAx>
        <c:axId val="123735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335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Response!$A$3</c:f>
              <c:strCache>
                <c:ptCount val="1"/>
                <c:pt idx="0">
                  <c:v>BM - Response</c:v>
                </c:pt>
              </c:strCache>
            </c:strRef>
          </c:tx>
          <c:spPr>
            <a:solidFill>
              <a:schemeClr val="accent1"/>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Response!$B$3:$M$3</c:f>
              <c:numCache>
                <c:formatCode>0.00</c:formatCode>
                <c:ptCount val="12"/>
                <c:pt idx="0">
                  <c:v>1.11208421956359</c:v>
                </c:pt>
                <c:pt idx="1">
                  <c:v>1.3560000000000001</c:v>
                </c:pt>
              </c:numCache>
            </c:numRef>
          </c:val>
          <c:extLst xmlns:c16r2="http://schemas.microsoft.com/office/drawing/2015/06/chart">
            <c:ext xmlns:c16="http://schemas.microsoft.com/office/drawing/2014/chart" uri="{C3380CC4-5D6E-409C-BE32-E72D297353CC}">
              <c16:uniqueId val="{00000000-A19F-4E50-9988-A583A1168EC9}"/>
            </c:ext>
          </c:extLst>
        </c:ser>
        <c:ser>
          <c:idx val="1"/>
          <c:order val="1"/>
          <c:tx>
            <c:strRef>
              <c:f>Response!$A$4</c:f>
              <c:strCache>
                <c:ptCount val="1"/>
                <c:pt idx="0">
                  <c:v>BM Generator Response (Mandatory) </c:v>
                </c:pt>
              </c:strCache>
            </c:strRef>
          </c:tx>
          <c:spPr>
            <a:solidFill>
              <a:schemeClr val="accent2"/>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Response!$B$4:$M$4</c:f>
              <c:numCache>
                <c:formatCode>0.00</c:formatCode>
                <c:ptCount val="12"/>
                <c:pt idx="0">
                  <c:v>1.00741858</c:v>
                </c:pt>
                <c:pt idx="1">
                  <c:v>1.29392252</c:v>
                </c:pt>
              </c:numCache>
            </c:numRef>
          </c:val>
          <c:extLst xmlns:c16r2="http://schemas.microsoft.com/office/drawing/2015/06/chart">
            <c:ext xmlns:c16="http://schemas.microsoft.com/office/drawing/2014/chart" uri="{C3380CC4-5D6E-409C-BE32-E72D297353CC}">
              <c16:uniqueId val="{00000001-A19F-4E50-9988-A583A1168EC9}"/>
            </c:ext>
          </c:extLst>
        </c:ser>
        <c:ser>
          <c:idx val="2"/>
          <c:order val="2"/>
          <c:tx>
            <c:strRef>
              <c:f>Response!$A$5</c:f>
              <c:strCache>
                <c:ptCount val="1"/>
                <c:pt idx="0">
                  <c:v>BM Generator Response (Commercial)</c:v>
                </c:pt>
              </c:strCache>
            </c:strRef>
          </c:tx>
          <c:spPr>
            <a:solidFill>
              <a:schemeClr val="accent3"/>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Response!$B$5:$M$5</c:f>
              <c:numCache>
                <c:formatCode>0.00</c:formatCode>
                <c:ptCount val="12"/>
                <c:pt idx="0">
                  <c:v>3.6332199999999982E-3</c:v>
                </c:pt>
                <c:pt idx="1">
                  <c:v>2.4158499999999993E-3</c:v>
                </c:pt>
              </c:numCache>
            </c:numRef>
          </c:val>
          <c:extLst xmlns:c16r2="http://schemas.microsoft.com/office/drawing/2015/06/chart">
            <c:ext xmlns:c16="http://schemas.microsoft.com/office/drawing/2014/chart" uri="{C3380CC4-5D6E-409C-BE32-E72D297353CC}">
              <c16:uniqueId val="{00000002-A19F-4E50-9988-A583A1168EC9}"/>
            </c:ext>
          </c:extLst>
        </c:ser>
        <c:ser>
          <c:idx val="3"/>
          <c:order val="3"/>
          <c:tx>
            <c:strRef>
              <c:f>Response!$A$6</c:f>
              <c:strCache>
                <c:ptCount val="1"/>
                <c:pt idx="0">
                  <c:v>BM Generator Response Energy (Mandatory) </c:v>
                </c:pt>
              </c:strCache>
            </c:strRef>
          </c:tx>
          <c:spPr>
            <a:solidFill>
              <a:schemeClr val="accent4"/>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Response!$B$6:$M$6</c:f>
              <c:numCache>
                <c:formatCode>0.00</c:formatCode>
                <c:ptCount val="12"/>
                <c:pt idx="0">
                  <c:v>-1.7549590000000007E-2</c:v>
                </c:pt>
                <c:pt idx="1">
                  <c:v>5.2887630000000005E-2</c:v>
                </c:pt>
              </c:numCache>
            </c:numRef>
          </c:val>
          <c:extLst xmlns:c16r2="http://schemas.microsoft.com/office/drawing/2015/06/chart">
            <c:ext xmlns:c16="http://schemas.microsoft.com/office/drawing/2014/chart" uri="{C3380CC4-5D6E-409C-BE32-E72D297353CC}">
              <c16:uniqueId val="{00000003-A19F-4E50-9988-A583A1168EC9}"/>
            </c:ext>
          </c:extLst>
        </c:ser>
        <c:ser>
          <c:idx val="4"/>
          <c:order val="4"/>
          <c:tx>
            <c:strRef>
              <c:f>Response!$A$7</c:f>
              <c:strCache>
                <c:ptCount val="1"/>
                <c:pt idx="0">
                  <c:v>BM Generator Response Energy (Commercial) </c:v>
                </c:pt>
              </c:strCache>
            </c:strRef>
          </c:tx>
          <c:spPr>
            <a:solidFill>
              <a:schemeClr val="accent5"/>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Response!$B$7:$M$7</c:f>
              <c:numCache>
                <c:formatCode>0.00</c:formatCode>
                <c:ptCount val="12"/>
                <c:pt idx="0">
                  <c:v>2.4391029999999998E-2</c:v>
                </c:pt>
                <c:pt idx="1">
                  <c:v>1.3107290000000001E-2</c:v>
                </c:pt>
              </c:numCache>
            </c:numRef>
          </c:val>
          <c:extLst xmlns:c16r2="http://schemas.microsoft.com/office/drawing/2015/06/chart">
            <c:ext xmlns:c16="http://schemas.microsoft.com/office/drawing/2014/chart" uri="{C3380CC4-5D6E-409C-BE32-E72D297353CC}">
              <c16:uniqueId val="{00000004-A19F-4E50-9988-A583A1168EC9}"/>
            </c:ext>
          </c:extLst>
        </c:ser>
        <c:ser>
          <c:idx val="5"/>
          <c:order val="5"/>
          <c:tx>
            <c:strRef>
              <c:f>Response!$A$8</c:f>
              <c:strCache>
                <c:ptCount val="1"/>
                <c:pt idx="0">
                  <c:v>Hydro Spin Gen with LF</c:v>
                </c:pt>
              </c:strCache>
            </c:strRef>
          </c:tx>
          <c:spPr>
            <a:solidFill>
              <a:schemeClr val="accent6"/>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Response!$B$8:$M$8</c:f>
              <c:numCache>
                <c:formatCode>0.00</c:formatCode>
                <c:ptCount val="12"/>
                <c:pt idx="0">
                  <c:v>4.9335000000000011E-2</c:v>
                </c:pt>
                <c:pt idx="1">
                  <c:v>5.870149999999999E-2</c:v>
                </c:pt>
              </c:numCache>
            </c:numRef>
          </c:val>
          <c:extLst xmlns:c16r2="http://schemas.microsoft.com/office/drawing/2015/06/chart">
            <c:ext xmlns:c16="http://schemas.microsoft.com/office/drawing/2014/chart" uri="{C3380CC4-5D6E-409C-BE32-E72D297353CC}">
              <c16:uniqueId val="{00000005-A19F-4E50-9988-A583A1168EC9}"/>
            </c:ext>
          </c:extLst>
        </c:ser>
        <c:ser>
          <c:idx val="6"/>
          <c:order val="6"/>
          <c:tx>
            <c:strRef>
              <c:f>Response!$A$9</c:f>
              <c:strCache>
                <c:ptCount val="1"/>
                <c:pt idx="0">
                  <c:v>Hydro Pump deload</c:v>
                </c:pt>
              </c:strCache>
            </c:strRef>
          </c:tx>
          <c:spPr>
            <a:solidFill>
              <a:schemeClr val="accent1">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Response!$B$9:$M$9</c:f>
              <c:numCache>
                <c:formatCode>0.00</c:formatCode>
                <c:ptCount val="12"/>
                <c:pt idx="0">
                  <c:v>0.22949577999999995</c:v>
                </c:pt>
                <c:pt idx="1">
                  <c:v>0.39648488999999987</c:v>
                </c:pt>
              </c:numCache>
            </c:numRef>
          </c:val>
          <c:extLst xmlns:c16r2="http://schemas.microsoft.com/office/drawing/2015/06/chart">
            <c:ext xmlns:c16="http://schemas.microsoft.com/office/drawing/2014/chart" uri="{C3380CC4-5D6E-409C-BE32-E72D297353CC}">
              <c16:uniqueId val="{00000006-A19F-4E50-9988-A583A1168EC9}"/>
            </c:ext>
          </c:extLst>
        </c:ser>
        <c:ser>
          <c:idx val="7"/>
          <c:order val="7"/>
          <c:tx>
            <c:strRef>
              <c:f>Response!$A$10</c:f>
              <c:strCache>
                <c:ptCount val="1"/>
                <c:pt idx="0">
                  <c:v>BM Enhanced Frequency Response (Commercial)</c:v>
                </c:pt>
              </c:strCache>
            </c:strRef>
          </c:tx>
          <c:spPr>
            <a:solidFill>
              <a:schemeClr val="accent2">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Response!$B$10:$M$10</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7-A19F-4E50-9988-A583A1168EC9}"/>
            </c:ext>
          </c:extLst>
        </c:ser>
        <c:ser>
          <c:idx val="8"/>
          <c:order val="8"/>
          <c:tx>
            <c:strRef>
              <c:f>Response!$A$11</c:f>
              <c:strCache>
                <c:ptCount val="1"/>
                <c:pt idx="0">
                  <c:v>Interconnector Response (Commercial)</c:v>
                </c:pt>
              </c:strCache>
            </c:strRef>
          </c:tx>
          <c:spPr>
            <a:solidFill>
              <a:schemeClr val="accent3">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Response!$B$11:$M$11</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8-A19F-4E50-9988-A583A1168EC9}"/>
            </c:ext>
          </c:extLst>
        </c:ser>
        <c:ser>
          <c:idx val="9"/>
          <c:order val="9"/>
          <c:tx>
            <c:strRef>
              <c:f>Response!$A$12</c:f>
              <c:strCache>
                <c:ptCount val="1"/>
                <c:pt idx="0">
                  <c:v>NBM Enhanced Frequency Response (Commercial)</c:v>
                </c:pt>
              </c:strCache>
            </c:strRef>
          </c:tx>
          <c:spPr>
            <a:solidFill>
              <a:schemeClr val="accent4">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Response!$B$12:$M$12</c:f>
              <c:numCache>
                <c:formatCode>0.00</c:formatCode>
                <c:ptCount val="12"/>
                <c:pt idx="0">
                  <c:v>0.72065781000000051</c:v>
                </c:pt>
                <c:pt idx="1">
                  <c:v>0.74400000000000033</c:v>
                </c:pt>
              </c:numCache>
            </c:numRef>
          </c:val>
          <c:extLst xmlns:c16r2="http://schemas.microsoft.com/office/drawing/2015/06/chart">
            <c:ext xmlns:c16="http://schemas.microsoft.com/office/drawing/2014/chart" uri="{C3380CC4-5D6E-409C-BE32-E72D297353CC}">
              <c16:uniqueId val="{00000009-A19F-4E50-9988-A583A1168EC9}"/>
            </c:ext>
          </c:extLst>
        </c:ser>
        <c:ser>
          <c:idx val="10"/>
          <c:order val="10"/>
          <c:tx>
            <c:strRef>
              <c:f>Response!$A$13</c:f>
              <c:strCache>
                <c:ptCount val="1"/>
                <c:pt idx="0">
                  <c:v>NBM Demand Side Response (Commerical)</c:v>
                </c:pt>
              </c:strCache>
            </c:strRef>
          </c:tx>
          <c:spPr>
            <a:solidFill>
              <a:schemeClr val="accent5">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Response!$B$13:$M$13</c:f>
              <c:numCache>
                <c:formatCode>0.00</c:formatCode>
                <c:ptCount val="12"/>
                <c:pt idx="0">
                  <c:v>0.55342712999958976</c:v>
                </c:pt>
                <c:pt idx="1">
                  <c:v>0.48654504999982201</c:v>
                </c:pt>
              </c:numCache>
            </c:numRef>
          </c:val>
          <c:extLst xmlns:c16r2="http://schemas.microsoft.com/office/drawing/2015/06/chart">
            <c:ext xmlns:c16="http://schemas.microsoft.com/office/drawing/2014/chart" uri="{C3380CC4-5D6E-409C-BE32-E72D297353CC}">
              <c16:uniqueId val="{0000000A-A19F-4E50-9988-A583A1168EC9}"/>
            </c:ext>
          </c:extLst>
        </c:ser>
        <c:ser>
          <c:idx val="11"/>
          <c:order val="11"/>
          <c:tx>
            <c:strRef>
              <c:f>Response!$A$14</c:f>
              <c:strCache>
                <c:ptCount val="1"/>
                <c:pt idx="0">
                  <c:v>BM Other Response (Commercial)</c:v>
                </c:pt>
              </c:strCache>
            </c:strRef>
          </c:tx>
          <c:spPr>
            <a:solidFill>
              <a:schemeClr val="accent6">
                <a:lumMod val="6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Response!$B$14:$M$14</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B-A19F-4E50-9988-A583A1168EC9}"/>
            </c:ext>
          </c:extLst>
        </c:ser>
        <c:ser>
          <c:idx val="12"/>
          <c:order val="12"/>
          <c:tx>
            <c:strRef>
              <c:f>Response!$A$15</c:f>
              <c:strCache>
                <c:ptCount val="1"/>
                <c:pt idx="0">
                  <c:v>NBM Other Response (Commercial)</c:v>
                </c:pt>
              </c:strCache>
            </c:strRef>
          </c:tx>
          <c:spPr>
            <a:solidFill>
              <a:schemeClr val="accent1">
                <a:lumMod val="80000"/>
                <a:lumOff val="2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Response!$B$15:$M$15</c:f>
              <c:numCache>
                <c:formatCode>0.00</c:formatCode>
                <c:ptCount val="12"/>
                <c:pt idx="0">
                  <c:v>9.1793359999999977E-2</c:v>
                </c:pt>
                <c:pt idx="1">
                  <c:v>7.0257700000000062E-2</c:v>
                </c:pt>
              </c:numCache>
            </c:numRef>
          </c:val>
          <c:extLst xmlns:c16r2="http://schemas.microsoft.com/office/drawing/2015/06/chart">
            <c:ext xmlns:c16="http://schemas.microsoft.com/office/drawing/2014/chart" uri="{C3380CC4-5D6E-409C-BE32-E72D297353CC}">
              <c16:uniqueId val="{0000000C-A19F-4E50-9988-A583A1168EC9}"/>
            </c:ext>
          </c:extLst>
        </c:ser>
        <c:ser>
          <c:idx val="13"/>
          <c:order val="13"/>
          <c:tx>
            <c:strRef>
              <c:f>Response!$A$16</c:f>
              <c:strCache>
                <c:ptCount val="1"/>
                <c:pt idx="0">
                  <c:v>BM FFR (Tendered)</c:v>
                </c:pt>
              </c:strCache>
            </c:strRef>
          </c:tx>
          <c:spPr>
            <a:solidFill>
              <a:schemeClr val="accent2">
                <a:lumMod val="80000"/>
                <a:lumOff val="2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Response!$B$16:$M$16</c:f>
              <c:numCache>
                <c:formatCode>0.00</c:formatCode>
                <c:ptCount val="12"/>
                <c:pt idx="0">
                  <c:v>3.4583855000000008</c:v>
                </c:pt>
                <c:pt idx="1">
                  <c:v>3.5538565000000011</c:v>
                </c:pt>
              </c:numCache>
            </c:numRef>
          </c:val>
          <c:extLst xmlns:c16r2="http://schemas.microsoft.com/office/drawing/2015/06/chart">
            <c:ext xmlns:c16="http://schemas.microsoft.com/office/drawing/2014/chart" uri="{C3380CC4-5D6E-409C-BE32-E72D297353CC}">
              <c16:uniqueId val="{0000000D-A19F-4E50-9988-A583A1168EC9}"/>
            </c:ext>
          </c:extLst>
        </c:ser>
        <c:ser>
          <c:idx val="14"/>
          <c:order val="14"/>
          <c:tx>
            <c:strRef>
              <c:f>Response!$A$17</c:f>
              <c:strCache>
                <c:ptCount val="1"/>
                <c:pt idx="0">
                  <c:v>BM FFR  Response Energy (Tendered)</c:v>
                </c:pt>
              </c:strCache>
            </c:strRef>
          </c:tx>
          <c:spPr>
            <a:solidFill>
              <a:schemeClr val="accent3">
                <a:lumMod val="80000"/>
                <a:lumOff val="2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Response!$B$17:$M$17</c:f>
              <c:numCache>
                <c:formatCode>0.00</c:formatCode>
                <c:ptCount val="12"/>
                <c:pt idx="0">
                  <c:v>0.84099475000000012</c:v>
                </c:pt>
                <c:pt idx="1">
                  <c:v>0.88743466999999998</c:v>
                </c:pt>
              </c:numCache>
            </c:numRef>
          </c:val>
          <c:extLst xmlns:c16r2="http://schemas.microsoft.com/office/drawing/2015/06/chart">
            <c:ext xmlns:c16="http://schemas.microsoft.com/office/drawing/2014/chart" uri="{C3380CC4-5D6E-409C-BE32-E72D297353CC}">
              <c16:uniqueId val="{0000000E-A19F-4E50-9988-A583A1168EC9}"/>
            </c:ext>
          </c:extLst>
        </c:ser>
        <c:ser>
          <c:idx val="15"/>
          <c:order val="15"/>
          <c:tx>
            <c:strRef>
              <c:f>Response!$A$18</c:f>
              <c:strCache>
                <c:ptCount val="1"/>
                <c:pt idx="0">
                  <c:v>NBM FFR (Tendered)</c:v>
                </c:pt>
              </c:strCache>
            </c:strRef>
          </c:tx>
          <c:spPr>
            <a:solidFill>
              <a:schemeClr val="accent4">
                <a:lumMod val="80000"/>
                <a:lumOff val="20000"/>
              </a:schemeClr>
            </a:solidFill>
            <a:ln>
              <a:noFill/>
            </a:ln>
            <a:effectLst/>
          </c:spPr>
          <c:invertIfNegative val="0"/>
          <c:cat>
            <c:numRef>
              <c:f>Response!$B$2:$M$2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Response!$B$18:$M$18</c:f>
              <c:numCache>
                <c:formatCode>0.00</c:formatCode>
                <c:ptCount val="12"/>
                <c:pt idx="0">
                  <c:v>2.8356551000000003</c:v>
                </c:pt>
                <c:pt idx="1">
                  <c:v>2.9221136200000011</c:v>
                </c:pt>
              </c:numCache>
            </c:numRef>
          </c:val>
          <c:extLst xmlns:c16r2="http://schemas.microsoft.com/office/drawing/2015/06/char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95288320"/>
        <c:axId val="127542016"/>
      </c:barChart>
      <c:dateAx>
        <c:axId val="952883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542016"/>
        <c:crosses val="autoZero"/>
        <c:auto val="1"/>
        <c:lblOffset val="100"/>
        <c:baseTimeUnit val="months"/>
      </c:dateAx>
      <c:valAx>
        <c:axId val="1275420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883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Response!$A$37</c:f>
              <c:strCache>
                <c:ptCount val="1"/>
                <c:pt idx="0">
                  <c:v>BM Generator Response (Mandatory) </c:v>
                </c:pt>
              </c:strCache>
            </c:strRef>
          </c:tx>
          <c:spPr>
            <a:solidFill>
              <a:schemeClr val="accent1"/>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Response!$B$37:$AK$37</c:f>
              <c:numCache>
                <c:formatCode>_-* #,##0_-;\-* #,##0_-;_-* "-"??_-;_-@_-</c:formatCode>
                <c:ptCount val="36"/>
                <c:pt idx="0">
                  <c:v>107.66171799999999</c:v>
                </c:pt>
                <c:pt idx="1">
                  <c:v>66.922085999999993</c:v>
                </c:pt>
                <c:pt idx="2">
                  <c:v>185.46653700000002</c:v>
                </c:pt>
                <c:pt idx="3">
                  <c:v>150.171685</c:v>
                </c:pt>
                <c:pt idx="4">
                  <c:v>91.998910000000009</c:v>
                </c:pt>
                <c:pt idx="5">
                  <c:v>233.097589</c:v>
                </c:pt>
              </c:numCache>
            </c:numRef>
          </c:val>
          <c:extLst xmlns:c16r2="http://schemas.microsoft.com/office/drawing/2015/06/chart">
            <c:ext xmlns:c16="http://schemas.microsoft.com/office/drawing/2014/chart" uri="{C3380CC4-5D6E-409C-BE32-E72D297353CC}">
              <c16:uniqueId val="{00000000-36AF-4CD5-A05F-71935EF6C459}"/>
            </c:ext>
          </c:extLst>
        </c:ser>
        <c:ser>
          <c:idx val="1"/>
          <c:order val="1"/>
          <c:tx>
            <c:strRef>
              <c:f>Response!$A$38</c:f>
              <c:strCache>
                <c:ptCount val="1"/>
                <c:pt idx="0">
                  <c:v>Hydro Spin Gen with LF</c:v>
                </c:pt>
              </c:strCache>
            </c:strRef>
          </c:tx>
          <c:spPr>
            <a:solidFill>
              <a:schemeClr val="accent2"/>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Response!$B$38:$AK$38</c:f>
              <c:numCache>
                <c:formatCode>_-* #,##0_-;\-* #,##0_-;_-* "-"??_-;_-@_-</c:formatCode>
                <c:ptCount val="36"/>
                <c:pt idx="0">
                  <c:v>0</c:v>
                </c:pt>
                <c:pt idx="1">
                  <c:v>1.6876800000000001</c:v>
                </c:pt>
                <c:pt idx="2">
                  <c:v>0</c:v>
                </c:pt>
                <c:pt idx="3">
                  <c:v>0</c:v>
                </c:pt>
                <c:pt idx="4">
                  <c:v>2.0441700000000003</c:v>
                </c:pt>
                <c:pt idx="5">
                  <c:v>0</c:v>
                </c:pt>
              </c:numCache>
            </c:numRef>
          </c:val>
          <c:extLst xmlns:c16r2="http://schemas.microsoft.com/office/drawing/2015/06/chart">
            <c:ext xmlns:c16="http://schemas.microsoft.com/office/drawing/2014/chart" uri="{C3380CC4-5D6E-409C-BE32-E72D297353CC}">
              <c16:uniqueId val="{00000001-36AF-4CD5-A05F-71935EF6C459}"/>
            </c:ext>
          </c:extLst>
        </c:ser>
        <c:ser>
          <c:idx val="2"/>
          <c:order val="2"/>
          <c:tx>
            <c:strRef>
              <c:f>Response!$A$39</c:f>
              <c:strCache>
                <c:ptCount val="1"/>
                <c:pt idx="0">
                  <c:v>Hydro Pump deload</c:v>
                </c:pt>
              </c:strCache>
            </c:strRef>
          </c:tx>
          <c:spPr>
            <a:solidFill>
              <a:schemeClr val="accent3"/>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Response!$B$39:$AK$39</c:f>
              <c:numCache>
                <c:formatCode>_-* #,##0_-;\-* #,##0_-;_-* "-"??_-;_-@_-</c:formatCode>
                <c:ptCount val="36"/>
                <c:pt idx="0">
                  <c:v>29.234099999999998</c:v>
                </c:pt>
                <c:pt idx="1">
                  <c:v>36.194600000000001</c:v>
                </c:pt>
                <c:pt idx="2">
                  <c:v>0</c:v>
                </c:pt>
                <c:pt idx="3">
                  <c:v>49.249199999999995</c:v>
                </c:pt>
                <c:pt idx="4">
                  <c:v>60.975199999999994</c:v>
                </c:pt>
                <c:pt idx="5">
                  <c:v>0</c:v>
                </c:pt>
              </c:numCache>
            </c:numRef>
          </c:val>
          <c:extLst xmlns:c16r2="http://schemas.microsoft.com/office/drawing/2015/06/chart">
            <c:ext xmlns:c16="http://schemas.microsoft.com/office/drawing/2014/chart" uri="{C3380CC4-5D6E-409C-BE32-E72D297353CC}">
              <c16:uniqueId val="{00000002-36AF-4CD5-A05F-71935EF6C459}"/>
            </c:ext>
          </c:extLst>
        </c:ser>
        <c:ser>
          <c:idx val="3"/>
          <c:order val="3"/>
          <c:tx>
            <c:strRef>
              <c:f>Response!$A$40</c:f>
              <c:strCache>
                <c:ptCount val="1"/>
                <c:pt idx="0">
                  <c:v>BM Enhanced Frequency Response (Commercial)</c:v>
                </c:pt>
              </c:strCache>
            </c:strRef>
          </c:tx>
          <c:spPr>
            <a:solidFill>
              <a:schemeClr val="accent4"/>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Response!$B$40:$AK$40</c:f>
              <c:numCache>
                <c:formatCode>_-* #,##0_-;\-* #,##0_-;_-* "-"??_-;_-@_-</c:formatCode>
                <c:ptCount val="3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36AF-4CD5-A05F-71935EF6C459}"/>
            </c:ext>
          </c:extLst>
        </c:ser>
        <c:ser>
          <c:idx val="4"/>
          <c:order val="4"/>
          <c:tx>
            <c:strRef>
              <c:f>Response!$A$41</c:f>
              <c:strCache>
                <c:ptCount val="1"/>
                <c:pt idx="0">
                  <c:v>Interconnector Response (Commercial)</c:v>
                </c:pt>
              </c:strCache>
            </c:strRef>
          </c:tx>
          <c:spPr>
            <a:solidFill>
              <a:schemeClr val="accent5"/>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Response!$B$41:$AK$41</c:f>
              <c:numCache>
                <c:formatCode>_-* #,##0_-;\-* #,##0_-;_-* "-"??_-;_-@_-</c:formatCode>
                <c:ptCount val="3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36AF-4CD5-A05F-71935EF6C459}"/>
            </c:ext>
          </c:extLst>
        </c:ser>
        <c:ser>
          <c:idx val="5"/>
          <c:order val="5"/>
          <c:tx>
            <c:strRef>
              <c:f>Response!$A$42</c:f>
              <c:strCache>
                <c:ptCount val="1"/>
                <c:pt idx="0">
                  <c:v>NBM Enhanced Frequency Response (Commercial)</c:v>
                </c:pt>
              </c:strCache>
            </c:strRef>
          </c:tx>
          <c:spPr>
            <a:solidFill>
              <a:schemeClr val="accent6"/>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Response!$B$42:$AK$42</c:f>
              <c:numCache>
                <c:formatCode>_-* #,##0_-;\-* #,##0_-;_-* "-"??_-;_-@_-</c:formatCode>
                <c:ptCount val="3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5-36AF-4CD5-A05F-71935EF6C459}"/>
            </c:ext>
          </c:extLst>
        </c:ser>
        <c:ser>
          <c:idx val="6"/>
          <c:order val="6"/>
          <c:tx>
            <c:strRef>
              <c:f>Response!$A$43</c:f>
              <c:strCache>
                <c:ptCount val="1"/>
                <c:pt idx="0">
                  <c:v>NBM Demand Side Response (Commerical)</c:v>
                </c:pt>
              </c:strCache>
            </c:strRef>
          </c:tx>
          <c:spPr>
            <a:solidFill>
              <a:schemeClr val="accent1">
                <a:lumMod val="60000"/>
              </a:schemeClr>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Response!$B$43:$AK$43</c:f>
              <c:numCache>
                <c:formatCode>_-* #,##0_-;\-* #,##0_-;_-* "-"??_-;_-@_-</c:formatCode>
                <c:ptCount val="36"/>
                <c:pt idx="0">
                  <c:v>0</c:v>
                </c:pt>
                <c:pt idx="1">
                  <c:v>85.038610000000006</c:v>
                </c:pt>
                <c:pt idx="2">
                  <c:v>6.7119999999999997</c:v>
                </c:pt>
                <c:pt idx="3">
                  <c:v>0</c:v>
                </c:pt>
                <c:pt idx="4">
                  <c:v>76.509529999999998</c:v>
                </c:pt>
                <c:pt idx="5">
                  <c:v>4.1520000000000001</c:v>
                </c:pt>
              </c:numCache>
            </c:numRef>
          </c:val>
          <c:extLst xmlns:c16r2="http://schemas.microsoft.com/office/drawing/2015/06/chart">
            <c:ext xmlns:c16="http://schemas.microsoft.com/office/drawing/2014/chart" uri="{C3380CC4-5D6E-409C-BE32-E72D297353CC}">
              <c16:uniqueId val="{00000006-36AF-4CD5-A05F-71935EF6C459}"/>
            </c:ext>
          </c:extLst>
        </c:ser>
        <c:ser>
          <c:idx val="7"/>
          <c:order val="7"/>
          <c:tx>
            <c:strRef>
              <c:f>Response!$A$44</c:f>
              <c:strCache>
                <c:ptCount val="1"/>
                <c:pt idx="0">
                  <c:v>BM Other Response (Commercial)</c:v>
                </c:pt>
              </c:strCache>
            </c:strRef>
          </c:tx>
          <c:spPr>
            <a:solidFill>
              <a:schemeClr val="accent2">
                <a:lumMod val="60000"/>
              </a:schemeClr>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Response!$B$44:$AK$44</c:f>
              <c:numCache>
                <c:formatCode>_-* #,##0_-;\-* #,##0_-;_-* "-"??_-;_-@_-</c:formatCode>
                <c:ptCount val="3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7-36AF-4CD5-A05F-71935EF6C459}"/>
            </c:ext>
          </c:extLst>
        </c:ser>
        <c:ser>
          <c:idx val="8"/>
          <c:order val="8"/>
          <c:tx>
            <c:strRef>
              <c:f>Response!$A$45</c:f>
              <c:strCache>
                <c:ptCount val="1"/>
                <c:pt idx="0">
                  <c:v>BM FFR (Tendered)</c:v>
                </c:pt>
              </c:strCache>
            </c:strRef>
          </c:tx>
          <c:spPr>
            <a:solidFill>
              <a:schemeClr val="accent3">
                <a:lumMod val="60000"/>
              </a:schemeClr>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Response!$B$45:$AK$45</c:f>
              <c:numCache>
                <c:formatCode>_-* #,##0_-;\-* #,##0_-;_-* "-"??_-;_-@_-</c:formatCode>
                <c:ptCount val="36"/>
                <c:pt idx="0">
                  <c:v>225.922</c:v>
                </c:pt>
                <c:pt idx="1">
                  <c:v>190.672</c:v>
                </c:pt>
                <c:pt idx="2">
                  <c:v>111.76</c:v>
                </c:pt>
                <c:pt idx="3">
                  <c:v>235.45599999999999</c:v>
                </c:pt>
                <c:pt idx="4">
                  <c:v>198.86079999999998</c:v>
                </c:pt>
                <c:pt idx="5">
                  <c:v>120.956</c:v>
                </c:pt>
              </c:numCache>
            </c:numRef>
          </c:val>
          <c:extLst xmlns:c16r2="http://schemas.microsoft.com/office/drawing/2015/06/chart">
            <c:ext xmlns:c16="http://schemas.microsoft.com/office/drawing/2014/chart" uri="{C3380CC4-5D6E-409C-BE32-E72D297353CC}">
              <c16:uniqueId val="{00000008-36AF-4CD5-A05F-71935EF6C459}"/>
            </c:ext>
          </c:extLst>
        </c:ser>
        <c:ser>
          <c:idx val="9"/>
          <c:order val="9"/>
          <c:tx>
            <c:strRef>
              <c:f>Response!$A$46</c:f>
              <c:strCache>
                <c:ptCount val="1"/>
                <c:pt idx="0">
                  <c:v>NBM FFR (Tendered)</c:v>
                </c:pt>
              </c:strCache>
            </c:strRef>
          </c:tx>
          <c:spPr>
            <a:solidFill>
              <a:schemeClr val="accent4">
                <a:lumMod val="60000"/>
              </a:schemeClr>
            </a:solidFill>
            <a:ln>
              <a:noFill/>
            </a:ln>
            <a:effectLst/>
          </c:spPr>
          <c:invertIfNegative val="0"/>
          <c:cat>
            <c:multiLvlStrRef>
              <c:f>Response!$B$21:$AK$22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Response!$B$46:$AK$46</c:f>
              <c:numCache>
                <c:formatCode>_-* #,##0_-;\-* #,##0_-;_-* "-"??_-;_-@_-</c:formatCode>
                <c:ptCount val="36"/>
                <c:pt idx="0">
                  <c:v>83.197559999999996</c:v>
                </c:pt>
                <c:pt idx="1">
                  <c:v>250.39447250000001</c:v>
                </c:pt>
                <c:pt idx="2">
                  <c:v>102.00756</c:v>
                </c:pt>
                <c:pt idx="3">
                  <c:v>125.42358</c:v>
                </c:pt>
                <c:pt idx="4">
                  <c:v>305.35553000000004</c:v>
                </c:pt>
                <c:pt idx="5">
                  <c:v>122.27358</c:v>
                </c:pt>
              </c:numCache>
            </c:numRef>
          </c:val>
          <c:extLst xmlns:c16r2="http://schemas.microsoft.com/office/drawing/2015/06/char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127665280"/>
        <c:axId val="127666816"/>
      </c:barChart>
      <c:catAx>
        <c:axId val="127665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66816"/>
        <c:crosses val="autoZero"/>
        <c:auto val="1"/>
        <c:lblAlgn val="ctr"/>
        <c:lblOffset val="100"/>
        <c:noMultiLvlLbl val="0"/>
      </c:catAx>
      <c:valAx>
        <c:axId val="12766681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65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6.0650829699999997</c:v>
                </c:pt>
                <c:pt idx="1">
                  <c:v>6.6431781800000014</c:v>
                </c:pt>
              </c:numCache>
            </c:numRef>
          </c:val>
          <c:extLst xmlns:c16r2="http://schemas.microsoft.com/office/drawing/2015/06/char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numCache>
            </c:numRef>
          </c:val>
          <c:extLst xmlns:c16r2="http://schemas.microsoft.com/office/drawing/2015/06/char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5.9100780390203389E-2</c:v>
                </c:pt>
                <c:pt idx="1">
                  <c:v>9.1576532025000004E-2</c:v>
                </c:pt>
              </c:numCache>
            </c:numRef>
          </c:val>
          <c:extLst xmlns:c16r2="http://schemas.microsoft.com/office/drawing/2015/06/char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128816256"/>
        <c:axId val="128817792"/>
      </c:barChart>
      <c:dateAx>
        <c:axId val="128816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817792"/>
        <c:crosses val="autoZero"/>
        <c:auto val="1"/>
        <c:lblOffset val="100"/>
        <c:baseTimeUnit val="months"/>
      </c:dateAx>
      <c:valAx>
        <c:axId val="128817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816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2049029.13</c:v>
                </c:pt>
                <c:pt idx="1">
                  <c:v>2263654.21</c:v>
                </c:pt>
              </c:numCache>
            </c:numRef>
          </c:val>
          <c:extLst xmlns:c16r2="http://schemas.microsoft.com/office/drawing/2015/06/char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numCache>
            </c:numRef>
          </c:val>
          <c:extLst xmlns:c16r2="http://schemas.microsoft.com/office/drawing/2015/06/char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numCache>
            </c:numRef>
          </c:val>
          <c:extLst xmlns:c16r2="http://schemas.microsoft.com/office/drawing/2015/06/char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numCache>
            </c:numRef>
          </c:val>
          <c:extLst xmlns:c16r2="http://schemas.microsoft.com/office/drawing/2015/06/char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128995328"/>
        <c:axId val="128996864"/>
      </c:barChart>
      <c:dateAx>
        <c:axId val="1289953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96864"/>
        <c:crosses val="autoZero"/>
        <c:auto val="1"/>
        <c:lblOffset val="100"/>
        <c:baseTimeUnit val="months"/>
      </c:dateAx>
      <c:valAx>
        <c:axId val="128996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953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categories'!$B$19</c:f>
              <c:strCache>
                <c:ptCount val="1"/>
                <c:pt idx="0">
                  <c:v>Energy Imbalance</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categories'!$C$19:$M$19</c:f>
              <c:numCache>
                <c:formatCode>#,##0</c:formatCode>
                <c:ptCount val="11"/>
                <c:pt idx="0">
                  <c:v>-234870</c:v>
                </c:pt>
                <c:pt idx="1">
                  <c:v>-215243.53899999999</c:v>
                </c:pt>
              </c:numCache>
            </c:numRef>
          </c:val>
          <c:extLst xmlns:c16r2="http://schemas.microsoft.com/office/drawing/2015/06/chart">
            <c:ext xmlns:c16="http://schemas.microsoft.com/office/drawing/2014/chart" uri="{C3380CC4-5D6E-409C-BE32-E72D297353CC}">
              <c16:uniqueId val="{00000000-B6F1-4F87-9C0F-CBE7882F1A2F}"/>
            </c:ext>
          </c:extLst>
        </c:ser>
        <c:ser>
          <c:idx val="1"/>
          <c:order val="1"/>
          <c:tx>
            <c:strRef>
              <c:f>'Total categories'!$B$20</c:f>
              <c:strCache>
                <c:ptCount val="1"/>
                <c:pt idx="0">
                  <c:v>Operating Reserves</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categories'!$C$20:$M$20</c:f>
              <c:numCache>
                <c:formatCode>#,##0</c:formatCode>
                <c:ptCount val="11"/>
                <c:pt idx="0">
                  <c:v>298158</c:v>
                </c:pt>
                <c:pt idx="1">
                  <c:v>318761.60799999995</c:v>
                </c:pt>
              </c:numCache>
            </c:numRef>
          </c:val>
          <c:extLst xmlns:c16r2="http://schemas.microsoft.com/office/drawing/2015/06/chart">
            <c:ext xmlns:c16="http://schemas.microsoft.com/office/drawing/2014/chart" uri="{C3380CC4-5D6E-409C-BE32-E72D297353CC}">
              <c16:uniqueId val="{00000001-B6F1-4F87-9C0F-CBE7882F1A2F}"/>
            </c:ext>
          </c:extLst>
        </c:ser>
        <c:ser>
          <c:idx val="2"/>
          <c:order val="2"/>
          <c:tx>
            <c:strRef>
              <c:f>'Total categories'!$B$21</c:f>
              <c:strCache>
                <c:ptCount val="1"/>
                <c:pt idx="0">
                  <c:v>STOR  (standing Reserves only)</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categories'!$C$21:$M$21</c:f>
              <c:numCache>
                <c:formatCode>#,##0</c:formatCode>
                <c:ptCount val="11"/>
                <c:pt idx="0">
                  <c:v>1523</c:v>
                </c:pt>
                <c:pt idx="1">
                  <c:v>802.3599999999999</c:v>
                </c:pt>
              </c:numCache>
            </c:numRef>
          </c:val>
          <c:extLst xmlns:c16r2="http://schemas.microsoft.com/office/drawing/2015/06/chart">
            <c:ext xmlns:c16="http://schemas.microsoft.com/office/drawing/2014/chart" uri="{C3380CC4-5D6E-409C-BE32-E72D297353CC}">
              <c16:uniqueId val="{00000002-B6F1-4F87-9C0F-CBE7882F1A2F}"/>
            </c:ext>
          </c:extLst>
        </c:ser>
        <c:ser>
          <c:idx val="3"/>
          <c:order val="3"/>
          <c:tx>
            <c:strRef>
              <c:f>'Total categories'!$B$22</c:f>
              <c:strCache>
                <c:ptCount val="1"/>
                <c:pt idx="0">
                  <c:v>Constraints</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categories'!$C$22:$M$22</c:f>
              <c:numCache>
                <c:formatCode>#,##0</c:formatCode>
                <c:ptCount val="11"/>
                <c:pt idx="0">
                  <c:v>409021</c:v>
                </c:pt>
                <c:pt idx="1">
                  <c:v>529712.31299999997</c:v>
                </c:pt>
              </c:numCache>
            </c:numRef>
          </c:val>
          <c:extLst xmlns:c16r2="http://schemas.microsoft.com/office/drawing/2015/06/chart">
            <c:ext xmlns:c16="http://schemas.microsoft.com/office/drawing/2014/chart" uri="{C3380CC4-5D6E-409C-BE32-E72D297353CC}">
              <c16:uniqueId val="{00000003-B6F1-4F87-9C0F-CBE7882F1A2F}"/>
            </c:ext>
          </c:extLst>
        </c:ser>
        <c:ser>
          <c:idx val="4"/>
          <c:order val="4"/>
          <c:tx>
            <c:strRef>
              <c:f>'Total categories'!$B$23</c:f>
              <c:strCache>
                <c:ptCount val="1"/>
                <c:pt idx="0">
                  <c:v>Constraint Margin Replacement</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categories'!$C$23:$M$23</c:f>
              <c:numCache>
                <c:formatCode>#,##0</c:formatCode>
                <c:ptCount val="11"/>
                <c:pt idx="0">
                  <c:v>303241</c:v>
                </c:pt>
                <c:pt idx="1">
                  <c:v>408458.36899999995</c:v>
                </c:pt>
              </c:numCache>
            </c:numRef>
          </c:val>
          <c:extLst xmlns:c16r2="http://schemas.microsoft.com/office/drawing/2015/06/chart">
            <c:ext xmlns:c16="http://schemas.microsoft.com/office/drawing/2014/chart" uri="{C3380CC4-5D6E-409C-BE32-E72D297353CC}">
              <c16:uniqueId val="{00000004-B6F1-4F87-9C0F-CBE7882F1A2F}"/>
            </c:ext>
          </c:extLst>
        </c:ser>
        <c:ser>
          <c:idx val="5"/>
          <c:order val="5"/>
          <c:tx>
            <c:strRef>
              <c:f>'Total categories'!$B$24</c:f>
              <c:strCache>
                <c:ptCount val="1"/>
                <c:pt idx="0">
                  <c:v>Negative Reserves</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categories'!$C$24:$M$24</c:f>
              <c:numCache>
                <c:formatCode>#,##0</c:formatCode>
                <c:ptCount val="11"/>
                <c:pt idx="0">
                  <c:v>-19346</c:v>
                </c:pt>
                <c:pt idx="1">
                  <c:v>-64281.02</c:v>
                </c:pt>
              </c:numCache>
            </c:numRef>
          </c:val>
          <c:extLst xmlns:c16r2="http://schemas.microsoft.com/office/drawing/2015/06/chart">
            <c:ext xmlns:c16="http://schemas.microsoft.com/office/drawing/2014/chart" uri="{C3380CC4-5D6E-409C-BE32-E72D297353CC}">
              <c16:uniqueId val="{00000005-B6F1-4F87-9C0F-CBE7882F1A2F}"/>
            </c:ext>
          </c:extLst>
        </c:ser>
        <c:ser>
          <c:idx val="6"/>
          <c:order val="6"/>
          <c:tx>
            <c:strRef>
              <c:f>'Total categories'!$B$25</c:f>
              <c:strCache>
                <c:ptCount val="1"/>
                <c:pt idx="0">
                  <c:v>Fast Reserves (BM only)</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categories'!$C$25:$M$25</c:f>
              <c:numCache>
                <c:formatCode>#,##0</c:formatCode>
                <c:ptCount val="11"/>
                <c:pt idx="0">
                  <c:v>25542</c:v>
                </c:pt>
                <c:pt idx="1">
                  <c:v>24310.636000000006</c:v>
                </c:pt>
              </c:numCache>
            </c:numRef>
          </c:val>
          <c:extLst xmlns:c16r2="http://schemas.microsoft.com/office/drawing/2015/06/chart">
            <c:ext xmlns:c16="http://schemas.microsoft.com/office/drawing/2014/chart" uri="{C3380CC4-5D6E-409C-BE32-E72D297353CC}">
              <c16:uniqueId val="{00000006-B6F1-4F87-9C0F-CBE7882F1A2F}"/>
            </c:ext>
          </c:extLst>
        </c:ser>
        <c:ser>
          <c:idx val="7"/>
          <c:order val="7"/>
          <c:tx>
            <c:strRef>
              <c:f>'Total categories'!$B$26</c:f>
              <c:strCache>
                <c:ptCount val="1"/>
                <c:pt idx="0">
                  <c:v>Response (Absolute- BM only)</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categories'!$C$26:$M$26</c:f>
              <c:numCache>
                <c:formatCode>#,##0</c:formatCode>
                <c:ptCount val="11"/>
                <c:pt idx="0">
                  <c:v>118641</c:v>
                </c:pt>
                <c:pt idx="1">
                  <c:v>162724.24899999998</c:v>
                </c:pt>
              </c:numCache>
            </c:numRef>
          </c:val>
          <c:extLst xmlns:c16r2="http://schemas.microsoft.com/office/drawing/2015/06/chart">
            <c:ext xmlns:c16="http://schemas.microsoft.com/office/drawing/2014/chart" uri="{C3380CC4-5D6E-409C-BE32-E72D297353CC}">
              <c16:uniqueId val="{00000007-B6F1-4F87-9C0F-CBE7882F1A2F}"/>
            </c:ext>
          </c:extLst>
        </c:ser>
        <c:ser>
          <c:idx val="8"/>
          <c:order val="8"/>
          <c:tx>
            <c:strRef>
              <c:f>'Total categories'!$B$27</c:f>
              <c:strCache>
                <c:ptCount val="1"/>
                <c:pt idx="0">
                  <c:v>Minor Components</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categories'!$C$27:$M$27</c:f>
              <c:numCache>
                <c:formatCode>#,##0</c:formatCode>
                <c:ptCount val="11"/>
                <c:pt idx="0">
                  <c:v>2757</c:v>
                </c:pt>
                <c:pt idx="1">
                  <c:v>1902.4969999999998</c:v>
                </c:pt>
              </c:numCache>
            </c:numRef>
          </c:val>
          <c:extLst xmlns:c16r2="http://schemas.microsoft.com/office/drawing/2015/06/chart">
            <c:ext xmlns:c16="http://schemas.microsoft.com/office/drawing/2014/chart" uri="{C3380CC4-5D6E-409C-BE32-E72D297353CC}">
              <c16:uniqueId val="{00000008-B6F1-4F87-9C0F-CBE7882F1A2F}"/>
            </c:ext>
          </c:extLst>
        </c:ser>
        <c:ser>
          <c:idx val="9"/>
          <c:order val="9"/>
          <c:tx>
            <c:strRef>
              <c:f>'Total categories'!$B$28</c:f>
              <c:strCache>
                <c:ptCount val="1"/>
                <c:pt idx="0">
                  <c:v>Others</c:v>
                </c:pt>
              </c:strCache>
            </c:strRef>
          </c:tx>
          <c:invertIfNegative val="0"/>
          <c:cat>
            <c:numRef>
              <c:f>'Total categories'!$C$2:$M$2</c:f>
              <c:numCache>
                <c:formatCode>mmm\-yy</c:formatCode>
                <c:ptCount val="11"/>
                <c:pt idx="0">
                  <c:v>43191</c:v>
                </c:pt>
                <c:pt idx="1">
                  <c:v>43221</c:v>
                </c:pt>
                <c:pt idx="2">
                  <c:v>43252</c:v>
                </c:pt>
                <c:pt idx="3">
                  <c:v>43282</c:v>
                </c:pt>
                <c:pt idx="4">
                  <c:v>43313</c:v>
                </c:pt>
                <c:pt idx="5">
                  <c:v>43344</c:v>
                </c:pt>
                <c:pt idx="6">
                  <c:v>43374</c:v>
                </c:pt>
                <c:pt idx="7">
                  <c:v>43405</c:v>
                </c:pt>
                <c:pt idx="8">
                  <c:v>43435</c:v>
                </c:pt>
                <c:pt idx="9">
                  <c:v>43466</c:v>
                </c:pt>
                <c:pt idx="10">
                  <c:v>43497</c:v>
                </c:pt>
              </c:numCache>
            </c:numRef>
          </c:cat>
          <c:val>
            <c:numRef>
              <c:f>'Total categories'!$C$28:$M$28</c:f>
              <c:numCache>
                <c:formatCode>#,##0</c:formatCode>
                <c:ptCount val="11"/>
                <c:pt idx="0">
                  <c:v>-191012</c:v>
                </c:pt>
                <c:pt idx="1">
                  <c:v>-132128.09700000001</c:v>
                </c:pt>
              </c:numCache>
            </c:numRef>
          </c:val>
          <c:extLst xmlns:c16r2="http://schemas.microsoft.com/office/drawing/2015/06/chart">
            <c:ext xmlns:c16="http://schemas.microsoft.com/office/drawing/2014/chart" uri="{C3380CC4-5D6E-409C-BE32-E72D297353CC}">
              <c16:uniqueId val="{00000009-B6F1-4F87-9C0F-CBE7882F1A2F}"/>
            </c:ext>
          </c:extLst>
        </c:ser>
        <c:dLbls>
          <c:showLegendKey val="0"/>
          <c:showVal val="0"/>
          <c:showCatName val="0"/>
          <c:showSerName val="0"/>
          <c:showPercent val="0"/>
          <c:showBubbleSize val="0"/>
        </c:dLbls>
        <c:gapWidth val="150"/>
        <c:overlap val="100"/>
        <c:axId val="114812032"/>
        <c:axId val="114813568"/>
      </c:barChart>
      <c:dateAx>
        <c:axId val="114812032"/>
        <c:scaling>
          <c:orientation val="minMax"/>
        </c:scaling>
        <c:delete val="0"/>
        <c:axPos val="b"/>
        <c:numFmt formatCode="mmm\-yy" sourceLinked="1"/>
        <c:majorTickMark val="out"/>
        <c:minorTickMark val="none"/>
        <c:tickLblPos val="nextTo"/>
        <c:crossAx val="114813568"/>
        <c:crosses val="autoZero"/>
        <c:auto val="1"/>
        <c:lblOffset val="100"/>
        <c:baseTimeUnit val="months"/>
      </c:dateAx>
      <c:valAx>
        <c:axId val="114813568"/>
        <c:scaling>
          <c:orientation val="minMax"/>
        </c:scaling>
        <c:delete val="0"/>
        <c:axPos val="l"/>
        <c:majorGridlines/>
        <c:numFmt formatCode="#,##0" sourceLinked="1"/>
        <c:majorTickMark val="out"/>
        <c:minorTickMark val="none"/>
        <c:tickLblPos val="nextTo"/>
        <c:crossAx val="11481203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ROCOF!$B$3</c:f>
              <c:strCache>
                <c:ptCount val="1"/>
                <c:pt idx="0">
                  <c:v>RoCoF</c:v>
                </c:pt>
              </c:strCache>
            </c:strRef>
          </c:tx>
          <c:spPr>
            <a:solidFill>
              <a:schemeClr val="accent1"/>
            </a:solidFill>
            <a:ln>
              <a:noFill/>
            </a:ln>
            <a:effectLst/>
          </c:spPr>
          <c:invertIfNegative val="0"/>
          <c:cat>
            <c:numRef>
              <c:f>ROCOF!$C$2:$N$2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ROCOF!$C$3:$N$3</c:f>
              <c:numCache>
                <c:formatCode>0.00</c:formatCode>
                <c:ptCount val="12"/>
                <c:pt idx="0">
                  <c:v>4.5475074696259803</c:v>
                </c:pt>
                <c:pt idx="1">
                  <c:v>9.8401120428144857</c:v>
                </c:pt>
              </c:numCache>
            </c:numRef>
          </c:val>
          <c:extLst xmlns:c16r2="http://schemas.microsoft.com/office/drawing/2015/06/chart">
            <c:ext xmlns:c16="http://schemas.microsoft.com/office/drawing/2014/chart" uri="{C3380CC4-5D6E-409C-BE32-E72D297353CC}">
              <c16:uniqueId val="{00000000-0739-4840-8F6A-2862B285002A}"/>
            </c:ext>
          </c:extLst>
        </c:ser>
        <c:dLbls>
          <c:showLegendKey val="0"/>
          <c:showVal val="0"/>
          <c:showCatName val="0"/>
          <c:showSerName val="0"/>
          <c:showPercent val="0"/>
          <c:showBubbleSize val="0"/>
        </c:dLbls>
        <c:gapWidth val="150"/>
        <c:overlap val="100"/>
        <c:axId val="129019264"/>
        <c:axId val="129385600"/>
      </c:barChart>
      <c:dateAx>
        <c:axId val="1290192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385600"/>
        <c:crosses val="autoZero"/>
        <c:auto val="1"/>
        <c:lblOffset val="100"/>
        <c:baseTimeUnit val="months"/>
      </c:dateAx>
      <c:valAx>
        <c:axId val="129385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0192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3.04063572</c:v>
                </c:pt>
                <c:pt idx="1">
                  <c:v>3.2169869399999986</c:v>
                </c:pt>
              </c:numCache>
            </c:numRef>
          </c:val>
          <c:extLst xmlns:c16r2="http://schemas.microsoft.com/office/drawing/2015/06/char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numCache>
            </c:numRef>
          </c:val>
          <c:extLst xmlns:c16r2="http://schemas.microsoft.com/office/drawing/2015/06/char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numCache>
            </c:numRef>
          </c:val>
          <c:extLst xmlns:c16r2="http://schemas.microsoft.com/office/drawing/2015/06/char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119580928"/>
        <c:axId val="119586816"/>
      </c:barChart>
      <c:dateAx>
        <c:axId val="1195809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586816"/>
        <c:crosses val="autoZero"/>
        <c:auto val="1"/>
        <c:lblOffset val="100"/>
        <c:baseTimeUnit val="months"/>
      </c:dateAx>
      <c:valAx>
        <c:axId val="119586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580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numCache>
            </c:numRef>
          </c:val>
          <c:extLst xmlns:c16r2="http://schemas.microsoft.com/office/drawing/2015/06/char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0.34117578999999998</c:v>
                </c:pt>
                <c:pt idx="1">
                  <c:v>0.33919562000000009</c:v>
                </c:pt>
              </c:numCache>
            </c:numRef>
          </c:val>
          <c:extLst xmlns:c16r2="http://schemas.microsoft.com/office/drawing/2015/06/char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numCache>
            </c:numRef>
          </c:val>
          <c:extLst xmlns:c16r2="http://schemas.microsoft.com/office/drawing/2015/06/char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124318848"/>
        <c:axId val="124320384"/>
      </c:barChart>
      <c:dateAx>
        <c:axId val="124318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20384"/>
        <c:crosses val="autoZero"/>
        <c:auto val="1"/>
        <c:lblOffset val="100"/>
        <c:baseTimeUnit val="months"/>
      </c:dateAx>
      <c:valAx>
        <c:axId val="12432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18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'Minor components'!$C$3:$N$3</c:f>
              <c:numCache>
                <c:formatCode>0.00</c:formatCode>
                <c:ptCount val="12"/>
                <c:pt idx="0">
                  <c:v>1.21</c:v>
                </c:pt>
                <c:pt idx="1">
                  <c:v>1.1499999999999999</c:v>
                </c:pt>
              </c:numCache>
            </c:numRef>
          </c:val>
          <c:extLst xmlns:c16r2="http://schemas.microsoft.com/office/drawing/2015/06/char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'Minor components'!$C$4:$N$4</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'Minor components'!$C$5:$N$5</c:f>
              <c:numCache>
                <c:formatCode>0.00</c:formatCode>
                <c:ptCount val="12"/>
                <c:pt idx="0">
                  <c:v>0.125</c:v>
                </c:pt>
                <c:pt idx="1">
                  <c:v>0</c:v>
                </c:pt>
              </c:numCache>
            </c:numRef>
          </c:val>
          <c:extLst xmlns:c16r2="http://schemas.microsoft.com/office/drawing/2015/06/char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'Minor components'!$C$6:$N$6</c:f>
              <c:numCache>
                <c:formatCode>0.00</c:formatCode>
                <c:ptCount val="12"/>
                <c:pt idx="0">
                  <c:v>-0.61</c:v>
                </c:pt>
                <c:pt idx="1">
                  <c:v>-0.54</c:v>
                </c:pt>
              </c:numCache>
            </c:numRef>
          </c:val>
          <c:extLst xmlns:c16r2="http://schemas.microsoft.com/office/drawing/2015/06/char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129470848"/>
        <c:axId val="129472384"/>
      </c:barChart>
      <c:dateAx>
        <c:axId val="129470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472384"/>
        <c:crosses val="autoZero"/>
        <c:auto val="1"/>
        <c:lblOffset val="100"/>
        <c:baseTimeUnit val="months"/>
      </c:dateAx>
      <c:valAx>
        <c:axId val="129472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47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total'!$C$3:$N$3</c:f>
              <c:numCache>
                <c:formatCode>0.00</c:formatCode>
                <c:ptCount val="12"/>
                <c:pt idx="0">
                  <c:v>-5.6785958690000005</c:v>
                </c:pt>
                <c:pt idx="1">
                  <c:v>-6.7129372399999996</c:v>
                </c:pt>
              </c:numCache>
            </c:numRef>
          </c:val>
          <c:extLst xmlns:c16r2="http://schemas.microsoft.com/office/drawing/2015/06/chart">
            <c:ext xmlns:c16="http://schemas.microsoft.com/office/drawing/2014/chart" uri="{C3380CC4-5D6E-409C-BE32-E72D297353CC}">
              <c16:uniqueId val="{00000000-5005-4947-B802-A2066413F566}"/>
            </c:ext>
          </c:extLst>
        </c:ser>
        <c:ser>
          <c:idx val="1"/>
          <c:order val="1"/>
          <c:tx>
            <c:strRef>
              <c:f>'BM total'!$B$4</c:f>
              <c:strCache>
                <c:ptCount val="1"/>
                <c:pt idx="0">
                  <c:v>BM - Response</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total'!$C$4:$N$4</c:f>
              <c:numCache>
                <c:formatCode>0.00</c:formatCode>
                <c:ptCount val="12"/>
                <c:pt idx="0">
                  <c:v>0.93179803846457998</c:v>
                </c:pt>
                <c:pt idx="1">
                  <c:v>1.3560609698756396</c:v>
                </c:pt>
              </c:numCache>
            </c:numRef>
          </c:val>
          <c:extLst xmlns:c16r2="http://schemas.microsoft.com/office/drawing/2015/06/chart">
            <c:ext xmlns:c16="http://schemas.microsoft.com/office/drawing/2014/chart" uri="{C3380CC4-5D6E-409C-BE32-E72D297353CC}">
              <c16:uniqueId val="{00000001-5005-4947-B802-A2066413F566}"/>
            </c:ext>
          </c:extLst>
        </c:ser>
        <c:ser>
          <c:idx val="2"/>
          <c:order val="2"/>
          <c:tx>
            <c:strRef>
              <c:f>'BM total'!$B$5</c:f>
              <c:strCache>
                <c:ptCount val="1"/>
                <c:pt idx="0">
                  <c:v>BM - Negative Reserves</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total'!$C$5:$N$5</c:f>
              <c:numCache>
                <c:formatCode>0.00</c:formatCode>
                <c:ptCount val="12"/>
                <c:pt idx="0">
                  <c:v>0.22926964812080999</c:v>
                </c:pt>
                <c:pt idx="1">
                  <c:v>8.3770135558110012E-2</c:v>
                </c:pt>
              </c:numCache>
            </c:numRef>
          </c:val>
          <c:extLst xmlns:c16r2="http://schemas.microsoft.com/office/drawing/2015/06/chart">
            <c:ext xmlns:c16="http://schemas.microsoft.com/office/drawing/2014/chart" uri="{C3380CC4-5D6E-409C-BE32-E72D297353CC}">
              <c16:uniqueId val="{00000002-5005-4947-B802-A2066413F566}"/>
            </c:ext>
          </c:extLst>
        </c:ser>
        <c:ser>
          <c:idx val="3"/>
          <c:order val="3"/>
          <c:tx>
            <c:strRef>
              <c:f>'BM total'!$B$6</c:f>
              <c:strCache>
                <c:ptCount val="1"/>
                <c:pt idx="0">
                  <c:v>BM - Fast Reserves</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total'!$C$6:$N$6</c:f>
              <c:numCache>
                <c:formatCode>0.00</c:formatCode>
                <c:ptCount val="12"/>
                <c:pt idx="0">
                  <c:v>1.2509852976216997</c:v>
                </c:pt>
                <c:pt idx="1">
                  <c:v>1.1578351153723201</c:v>
                </c:pt>
              </c:numCache>
            </c:numRef>
          </c:val>
          <c:extLst xmlns:c16r2="http://schemas.microsoft.com/office/drawing/2015/06/chart">
            <c:ext xmlns:c16="http://schemas.microsoft.com/office/drawing/2014/chart" uri="{C3380CC4-5D6E-409C-BE32-E72D297353CC}">
              <c16:uniqueId val="{00000003-5005-4947-B802-A2066413F566}"/>
            </c:ext>
          </c:extLst>
        </c:ser>
        <c:ser>
          <c:idx val="4"/>
          <c:order val="4"/>
          <c:tx>
            <c:strRef>
              <c:f>'BM total'!$B$7</c:f>
              <c:strCache>
                <c:ptCount val="1"/>
                <c:pt idx="0">
                  <c:v>BM - Standing Reserves (STOR)</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total'!$C$7:$N$7</c:f>
              <c:numCache>
                <c:formatCode>0.00</c:formatCode>
                <c:ptCount val="12"/>
                <c:pt idx="0">
                  <c:v>7.5542247806790003E-2</c:v>
                </c:pt>
                <c:pt idx="1">
                  <c:v>4.1343767424000005E-2</c:v>
                </c:pt>
              </c:numCache>
            </c:numRef>
          </c:val>
          <c:extLst xmlns:c16r2="http://schemas.microsoft.com/office/drawing/2015/06/chart">
            <c:ext xmlns:c16="http://schemas.microsoft.com/office/drawing/2014/chart" uri="{C3380CC4-5D6E-409C-BE32-E72D297353CC}">
              <c16:uniqueId val="{00000004-5005-4947-B802-A2066413F566}"/>
            </c:ext>
          </c:extLst>
        </c:ser>
        <c:ser>
          <c:idx val="5"/>
          <c:order val="5"/>
          <c:tx>
            <c:strRef>
              <c:f>'BM total'!$B$8</c:f>
              <c:strCache>
                <c:ptCount val="1"/>
                <c:pt idx="0">
                  <c:v>BM - Margin</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total'!$C$8:$N$8</c:f>
              <c:numCache>
                <c:formatCode>0.00</c:formatCode>
                <c:ptCount val="12"/>
                <c:pt idx="0">
                  <c:v>2.5149813703844703</c:v>
                </c:pt>
                <c:pt idx="1">
                  <c:v>2.1633096504280998</c:v>
                </c:pt>
              </c:numCache>
            </c:numRef>
          </c:val>
          <c:extLst xmlns:c16r2="http://schemas.microsoft.com/office/drawing/2015/06/chart">
            <c:ext xmlns:c16="http://schemas.microsoft.com/office/drawing/2014/chart" uri="{C3380CC4-5D6E-409C-BE32-E72D297353CC}">
              <c16:uniqueId val="{00000005-5005-4947-B802-A2066413F566}"/>
            </c:ext>
          </c:extLst>
        </c:ser>
        <c:ser>
          <c:idx val="6"/>
          <c:order val="6"/>
          <c:tx>
            <c:strRef>
              <c:f>'BM total'!$B$9</c:f>
              <c:strCache>
                <c:ptCount val="1"/>
                <c:pt idx="0">
                  <c:v>BM - Constrained Margin</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total'!$C$9:$N$9</c:f>
              <c:numCache>
                <c:formatCode>0.00</c:formatCode>
                <c:ptCount val="12"/>
                <c:pt idx="0">
                  <c:v>1.5387581872924803</c:v>
                </c:pt>
                <c:pt idx="1">
                  <c:v>1.9078890113172198</c:v>
                </c:pt>
              </c:numCache>
            </c:numRef>
          </c:val>
          <c:extLst xmlns:c16r2="http://schemas.microsoft.com/office/drawing/2015/06/chart">
            <c:ext xmlns:c16="http://schemas.microsoft.com/office/drawing/2014/chart" uri="{C3380CC4-5D6E-409C-BE32-E72D297353CC}">
              <c16:uniqueId val="{00000006-5005-4947-B802-A2066413F566}"/>
            </c:ext>
          </c:extLst>
        </c:ser>
        <c:ser>
          <c:idx val="7"/>
          <c:order val="7"/>
          <c:tx>
            <c:strRef>
              <c:f>'BM total'!$B$10</c:f>
              <c:strCache>
                <c:ptCount val="1"/>
                <c:pt idx="0">
                  <c:v>BM - Constraints E&amp;W</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total'!$C$10:$N$10</c:f>
              <c:numCache>
                <c:formatCode>0.00</c:formatCode>
                <c:ptCount val="12"/>
                <c:pt idx="0">
                  <c:v>5.4815431079048391</c:v>
                </c:pt>
                <c:pt idx="1">
                  <c:v>10.703076720636238</c:v>
                </c:pt>
              </c:numCache>
            </c:numRef>
          </c:val>
          <c:extLst xmlns:c16r2="http://schemas.microsoft.com/office/drawing/2015/06/chart">
            <c:ext xmlns:c16="http://schemas.microsoft.com/office/drawing/2014/chart" uri="{C3380CC4-5D6E-409C-BE32-E72D297353CC}">
              <c16:uniqueId val="{00000007-5005-4947-B802-A2066413F566}"/>
            </c:ext>
          </c:extLst>
        </c:ser>
        <c:ser>
          <c:idx val="8"/>
          <c:order val="8"/>
          <c:tx>
            <c:strRef>
              <c:f>'BM total'!$B$11</c:f>
              <c:strCache>
                <c:ptCount val="1"/>
                <c:pt idx="0">
                  <c:v>BM - Constraints Cheviot</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total'!$C$11:$N$11</c:f>
              <c:numCache>
                <c:formatCode>0.00</c:formatCode>
                <c:ptCount val="12"/>
                <c:pt idx="0">
                  <c:v>13.166763684257941</c:v>
                </c:pt>
                <c:pt idx="1">
                  <c:v>1.3786020702535</c:v>
                </c:pt>
              </c:numCache>
            </c:numRef>
          </c:val>
          <c:extLst xmlns:c16r2="http://schemas.microsoft.com/office/drawing/2015/06/chart">
            <c:ext xmlns:c16="http://schemas.microsoft.com/office/drawing/2014/chart" uri="{C3380CC4-5D6E-409C-BE32-E72D297353CC}">
              <c16:uniqueId val="{00000008-5005-4947-B802-A2066413F566}"/>
            </c:ext>
          </c:extLst>
        </c:ser>
        <c:ser>
          <c:idx val="9"/>
          <c:order val="9"/>
          <c:tx>
            <c:strRef>
              <c:f>'BM total'!$B$12</c:f>
              <c:strCache>
                <c:ptCount val="1"/>
                <c:pt idx="0">
                  <c:v>BM - Constraints Scotland</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total'!$C$12:$N$12</c:f>
              <c:numCache>
                <c:formatCode>0.00</c:formatCode>
                <c:ptCount val="12"/>
                <c:pt idx="0">
                  <c:v>8.0221295409930005E-2</c:v>
                </c:pt>
                <c:pt idx="1">
                  <c:v>1.5138290816917899</c:v>
                </c:pt>
              </c:numCache>
            </c:numRef>
          </c:val>
          <c:extLst xmlns:c16r2="http://schemas.microsoft.com/office/drawing/2015/06/char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total'!$C$13:$N$13</c:f>
              <c:numCache>
                <c:formatCode>0.00</c:formatCode>
                <c:ptCount val="12"/>
                <c:pt idx="0">
                  <c:v>1.2141558611698999</c:v>
                </c:pt>
                <c:pt idx="1">
                  <c:v>1.1486033797897302</c:v>
                </c:pt>
              </c:numCache>
            </c:numRef>
          </c:val>
          <c:extLst xmlns:c16r2="http://schemas.microsoft.com/office/drawing/2015/06/char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121520128"/>
        <c:axId val="121521664"/>
      </c:barChart>
      <c:dateAx>
        <c:axId val="121520128"/>
        <c:scaling>
          <c:orientation val="minMax"/>
        </c:scaling>
        <c:delete val="0"/>
        <c:axPos val="b"/>
        <c:numFmt formatCode="mmm\-yy" sourceLinked="1"/>
        <c:majorTickMark val="out"/>
        <c:minorTickMark val="none"/>
        <c:tickLblPos val="nextTo"/>
        <c:crossAx val="121521664"/>
        <c:crosses val="autoZero"/>
        <c:auto val="1"/>
        <c:lblOffset val="100"/>
        <c:baseTimeUnit val="months"/>
      </c:dateAx>
      <c:valAx>
        <c:axId val="121521664"/>
        <c:scaling>
          <c:orientation val="minMax"/>
        </c:scaling>
        <c:delete val="0"/>
        <c:axPos val="l"/>
        <c:majorGridlines/>
        <c:title>
          <c:tx>
            <c:rich>
              <a:bodyPr rot="-5400000" vert="horz"/>
              <a:lstStyle/>
              <a:p>
                <a:pPr>
                  <a:defRPr b="0">
                    <a:solidFill>
                      <a:schemeClr val="tx1">
                        <a:lumMod val="50000"/>
                        <a:lumOff val="50000"/>
                      </a:schemeClr>
                    </a:solidFill>
                  </a:defRPr>
                </a:pPr>
                <a:r>
                  <a:rPr lang="en-GB" b="0">
                    <a:solidFill>
                      <a:schemeClr val="tx1">
                        <a:lumMod val="50000"/>
                        <a:lumOff val="50000"/>
                      </a:schemeClr>
                    </a:solidFill>
                  </a:rPr>
                  <a:t>Cost £ million</a:t>
                </a:r>
              </a:p>
            </c:rich>
          </c:tx>
          <c:layout>
            <c:manualLayout>
              <c:xMode val="edge"/>
              <c:yMode val="edge"/>
              <c:x val="0.10117810117810118"/>
              <c:y val="0.20028551166423011"/>
            </c:manualLayout>
          </c:layout>
          <c:overlay val="0"/>
        </c:title>
        <c:numFmt formatCode="0.00" sourceLinked="1"/>
        <c:majorTickMark val="out"/>
        <c:minorTickMark val="none"/>
        <c:tickLblPos val="nextTo"/>
        <c:crossAx val="1215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total'!$C$19:$N$19</c:f>
              <c:numCache>
                <c:formatCode>#,##0</c:formatCode>
                <c:ptCount val="12"/>
                <c:pt idx="0">
                  <c:v>-234870</c:v>
                </c:pt>
                <c:pt idx="1">
                  <c:v>-214304.06399999998</c:v>
                </c:pt>
              </c:numCache>
            </c:numRef>
          </c:val>
          <c:extLst xmlns:c16r2="http://schemas.microsoft.com/office/drawing/2015/06/chart">
            <c:ext xmlns:c16="http://schemas.microsoft.com/office/drawing/2014/chart" uri="{C3380CC4-5D6E-409C-BE32-E72D297353CC}">
              <c16:uniqueId val="{00000000-32FF-4279-868E-994607595713}"/>
            </c:ext>
          </c:extLst>
        </c:ser>
        <c:ser>
          <c:idx val="1"/>
          <c:order val="1"/>
          <c:tx>
            <c:strRef>
              <c:f>'BM total'!$B$20</c:f>
              <c:strCache>
                <c:ptCount val="1"/>
                <c:pt idx="0">
                  <c:v>BM - Response (Absolute)</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total'!$C$20:$N$20</c:f>
              <c:numCache>
                <c:formatCode>#,##0</c:formatCode>
                <c:ptCount val="12"/>
                <c:pt idx="0">
                  <c:v>118641</c:v>
                </c:pt>
                <c:pt idx="1">
                  <c:v>162724.24899999998</c:v>
                </c:pt>
              </c:numCache>
            </c:numRef>
          </c:val>
          <c:extLst xmlns:c16r2="http://schemas.microsoft.com/office/drawing/2015/06/chart">
            <c:ext xmlns:c16="http://schemas.microsoft.com/office/drawing/2014/chart" uri="{C3380CC4-5D6E-409C-BE32-E72D297353CC}">
              <c16:uniqueId val="{00000001-32FF-4279-868E-994607595713}"/>
            </c:ext>
          </c:extLst>
        </c:ser>
        <c:ser>
          <c:idx val="2"/>
          <c:order val="2"/>
          <c:tx>
            <c:strRef>
              <c:f>'BM total'!$B$21</c:f>
              <c:strCache>
                <c:ptCount val="1"/>
                <c:pt idx="0">
                  <c:v>BM - Negative Reserves</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total'!$C$21:$N$21</c:f>
              <c:numCache>
                <c:formatCode>#,##0</c:formatCode>
                <c:ptCount val="12"/>
                <c:pt idx="0">
                  <c:v>-7746</c:v>
                </c:pt>
                <c:pt idx="1">
                  <c:v>-2620.02</c:v>
                </c:pt>
              </c:numCache>
            </c:numRef>
          </c:val>
          <c:extLst xmlns:c16r2="http://schemas.microsoft.com/office/drawing/2015/06/chart">
            <c:ext xmlns:c16="http://schemas.microsoft.com/office/drawing/2014/chart" uri="{C3380CC4-5D6E-409C-BE32-E72D297353CC}">
              <c16:uniqueId val="{00000002-32FF-4279-868E-994607595713}"/>
            </c:ext>
          </c:extLst>
        </c:ser>
        <c:ser>
          <c:idx val="3"/>
          <c:order val="3"/>
          <c:tx>
            <c:strRef>
              <c:f>'BM total'!$B$22</c:f>
              <c:strCache>
                <c:ptCount val="1"/>
                <c:pt idx="0">
                  <c:v>BM - Fast Reserves</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total'!$C$22:$N$22</c:f>
              <c:numCache>
                <c:formatCode>#,##0</c:formatCode>
                <c:ptCount val="12"/>
                <c:pt idx="0">
                  <c:v>25542</c:v>
                </c:pt>
                <c:pt idx="1">
                  <c:v>24310.636000000006</c:v>
                </c:pt>
              </c:numCache>
            </c:numRef>
          </c:val>
          <c:extLst xmlns:c16r2="http://schemas.microsoft.com/office/drawing/2015/06/chart">
            <c:ext xmlns:c16="http://schemas.microsoft.com/office/drawing/2014/chart" uri="{C3380CC4-5D6E-409C-BE32-E72D297353CC}">
              <c16:uniqueId val="{00000003-32FF-4279-868E-994607595713}"/>
            </c:ext>
          </c:extLst>
        </c:ser>
        <c:ser>
          <c:idx val="4"/>
          <c:order val="4"/>
          <c:tx>
            <c:strRef>
              <c:f>'BM total'!$B$23</c:f>
              <c:strCache>
                <c:ptCount val="1"/>
                <c:pt idx="0">
                  <c:v>BM - Standing Reserves (STOR)</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total'!$C$23:$N$23</c:f>
              <c:numCache>
                <c:formatCode>#,##0</c:formatCode>
                <c:ptCount val="12"/>
                <c:pt idx="0">
                  <c:v>1523</c:v>
                </c:pt>
                <c:pt idx="1">
                  <c:v>802.3599999999999</c:v>
                </c:pt>
              </c:numCache>
            </c:numRef>
          </c:val>
          <c:extLst xmlns:c16r2="http://schemas.microsoft.com/office/drawing/2015/06/chart">
            <c:ext xmlns:c16="http://schemas.microsoft.com/office/drawing/2014/chart" uri="{C3380CC4-5D6E-409C-BE32-E72D297353CC}">
              <c16:uniqueId val="{00000004-32FF-4279-868E-994607595713}"/>
            </c:ext>
          </c:extLst>
        </c:ser>
        <c:ser>
          <c:idx val="5"/>
          <c:order val="5"/>
          <c:tx>
            <c:strRef>
              <c:f>'BM total'!$B$24</c:f>
              <c:strCache>
                <c:ptCount val="1"/>
                <c:pt idx="0">
                  <c:v>BM - Margin</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total'!$C$24:$N$24</c:f>
              <c:numCache>
                <c:formatCode>#,##0</c:formatCode>
                <c:ptCount val="12"/>
                <c:pt idx="0">
                  <c:v>108081</c:v>
                </c:pt>
                <c:pt idx="1">
                  <c:v>89582.465999999986</c:v>
                </c:pt>
              </c:numCache>
            </c:numRef>
          </c:val>
          <c:extLst xmlns:c16r2="http://schemas.microsoft.com/office/drawing/2015/06/chart">
            <c:ext xmlns:c16="http://schemas.microsoft.com/office/drawing/2014/chart" uri="{C3380CC4-5D6E-409C-BE32-E72D297353CC}">
              <c16:uniqueId val="{00000005-32FF-4279-868E-994607595713}"/>
            </c:ext>
          </c:extLst>
        </c:ser>
        <c:ser>
          <c:idx val="6"/>
          <c:order val="6"/>
          <c:tx>
            <c:strRef>
              <c:f>'BM total'!$B$25</c:f>
              <c:strCache>
                <c:ptCount val="1"/>
                <c:pt idx="0">
                  <c:v>BM - Other Reserves (unwinding)</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total'!$C$25:$N$25</c:f>
              <c:numCache>
                <c:formatCode>#,##0</c:formatCode>
                <c:ptCount val="12"/>
                <c:pt idx="0">
                  <c:v>2757</c:v>
                </c:pt>
                <c:pt idx="1">
                  <c:v>1902.4969999999998</c:v>
                </c:pt>
              </c:numCache>
            </c:numRef>
          </c:val>
          <c:extLst xmlns:c16r2="http://schemas.microsoft.com/office/drawing/2015/06/chart">
            <c:ext xmlns:c16="http://schemas.microsoft.com/office/drawing/2014/chart" uri="{C3380CC4-5D6E-409C-BE32-E72D297353CC}">
              <c16:uniqueId val="{00000006-32FF-4279-868E-994607595713}"/>
            </c:ext>
          </c:extLst>
        </c:ser>
        <c:ser>
          <c:idx val="7"/>
          <c:order val="7"/>
          <c:tx>
            <c:strRef>
              <c:f>'BM total'!$B$26</c:f>
              <c:strCache>
                <c:ptCount val="1"/>
                <c:pt idx="0">
                  <c:v>BM - Constrained Margin</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total'!$C$26:$N$26</c:f>
              <c:numCache>
                <c:formatCode>#,##0</c:formatCode>
                <c:ptCount val="12"/>
                <c:pt idx="0">
                  <c:v>189390</c:v>
                </c:pt>
                <c:pt idx="1">
                  <c:v>228479.14199999996</c:v>
                </c:pt>
              </c:numCache>
            </c:numRef>
          </c:val>
          <c:extLst xmlns:c16r2="http://schemas.microsoft.com/office/drawing/2015/06/chart">
            <c:ext xmlns:c16="http://schemas.microsoft.com/office/drawing/2014/chart" uri="{C3380CC4-5D6E-409C-BE32-E72D297353CC}">
              <c16:uniqueId val="{00000007-32FF-4279-868E-994607595713}"/>
            </c:ext>
          </c:extLst>
        </c:ser>
        <c:ser>
          <c:idx val="8"/>
          <c:order val="8"/>
          <c:tx>
            <c:strRef>
              <c:f>'BM total'!$B$27</c:f>
              <c:strCache>
                <c:ptCount val="1"/>
                <c:pt idx="0">
                  <c:v>BM - Constraints E&amp;W</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total'!$C$27:$N$27</c:f>
              <c:numCache>
                <c:formatCode>#,##0</c:formatCode>
                <c:ptCount val="12"/>
                <c:pt idx="0">
                  <c:v>239354</c:v>
                </c:pt>
                <c:pt idx="1">
                  <c:v>467633.48099999997</c:v>
                </c:pt>
              </c:numCache>
            </c:numRef>
          </c:val>
          <c:extLst xmlns:c16r2="http://schemas.microsoft.com/office/drawing/2015/06/chart">
            <c:ext xmlns:c16="http://schemas.microsoft.com/office/drawing/2014/chart" uri="{C3380CC4-5D6E-409C-BE32-E72D297353CC}">
              <c16:uniqueId val="{00000008-32FF-4279-868E-994607595713}"/>
            </c:ext>
          </c:extLst>
        </c:ser>
        <c:ser>
          <c:idx val="9"/>
          <c:order val="9"/>
          <c:tx>
            <c:strRef>
              <c:f>'BM total'!$B$28</c:f>
              <c:strCache>
                <c:ptCount val="1"/>
                <c:pt idx="0">
                  <c:v>BM - Constraints Cheviot</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total'!$C$28:$N$28</c:f>
              <c:numCache>
                <c:formatCode>#,##0</c:formatCode>
                <c:ptCount val="12"/>
                <c:pt idx="0">
                  <c:v>166662</c:v>
                </c:pt>
                <c:pt idx="1">
                  <c:v>22779.785</c:v>
                </c:pt>
              </c:numCache>
            </c:numRef>
          </c:val>
          <c:extLst xmlns:c16r2="http://schemas.microsoft.com/office/drawing/2015/06/chart">
            <c:ext xmlns:c16="http://schemas.microsoft.com/office/drawing/2014/chart" uri="{C3380CC4-5D6E-409C-BE32-E72D297353CC}">
              <c16:uniqueId val="{00000009-32FF-4279-868E-994607595713}"/>
            </c:ext>
          </c:extLst>
        </c:ser>
        <c:ser>
          <c:idx val="10"/>
          <c:order val="10"/>
          <c:tx>
            <c:strRef>
              <c:f>'BM total'!$B$29</c:f>
              <c:strCache>
                <c:ptCount val="1"/>
                <c:pt idx="0">
                  <c:v>BM - Constraints Scotland</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total'!$C$29:$N$29</c:f>
              <c:numCache>
                <c:formatCode>#,##0</c:formatCode>
                <c:ptCount val="12"/>
                <c:pt idx="0">
                  <c:v>3005</c:v>
                </c:pt>
                <c:pt idx="1">
                  <c:v>39299.046999999999</c:v>
                </c:pt>
              </c:numCache>
            </c:numRef>
          </c:val>
          <c:extLst xmlns:c16r2="http://schemas.microsoft.com/office/drawing/2015/06/chart">
            <c:ext xmlns:c16="http://schemas.microsoft.com/office/drawing/2014/chart" uri="{C3380CC4-5D6E-409C-BE32-E72D297353CC}">
              <c16:uniqueId val="{0000000A-32FF-4279-868E-994607595713}"/>
            </c:ext>
          </c:extLst>
        </c:ser>
        <c:ser>
          <c:idx val="11"/>
          <c:order val="11"/>
          <c:tx>
            <c:strRef>
              <c:f>'BM total'!$B$30</c:f>
              <c:strCache>
                <c:ptCount val="1"/>
                <c:pt idx="0">
                  <c:v>BM - Minor Components</c:v>
                </c:pt>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total'!$C$30:$N$30</c:f>
              <c:numCache>
                <c:formatCode>#,##0</c:formatCode>
                <c:ptCount val="12"/>
                <c:pt idx="0">
                  <c:v>-188254.66800000001</c:v>
                </c:pt>
                <c:pt idx="1">
                  <c:v>-131165</c:v>
                </c:pt>
              </c:numCache>
            </c:numRef>
          </c:val>
          <c:extLst xmlns:c16r2="http://schemas.microsoft.com/office/drawing/2015/06/chart">
            <c:ext xmlns:c16="http://schemas.microsoft.com/office/drawing/2014/chart" uri="{C3380CC4-5D6E-409C-BE32-E72D297353CC}">
              <c16:uniqueId val="{0000000B-32FF-4279-868E-994607595713}"/>
            </c:ext>
          </c:extLst>
        </c:ser>
        <c:ser>
          <c:idx val="12"/>
          <c:order val="12"/>
          <c:tx>
            <c:strRef>
              <c:f>'BM total'!$B$31</c:f>
              <c:strCache>
                <c:ptCount val="1"/>
              </c:strCache>
            </c:strRef>
          </c:tx>
          <c:invertIfNegative val="0"/>
          <c:cat>
            <c:numRef>
              <c:f>'BM total'!$C$18:$N$18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'BM total'!$C$31:$N$31</c:f>
              <c:numCache>
                <c:formatCode>General</c:formatCode>
                <c:ptCount val="12"/>
              </c:numCache>
            </c:numRef>
          </c:val>
          <c:extLst xmlns:c16r2="http://schemas.microsoft.com/office/drawing/2015/06/chart">
            <c:ext xmlns:c16="http://schemas.microsoft.com/office/drawing/2014/chart" uri="{C3380CC4-5D6E-409C-BE32-E72D297353CC}">
              <c16:uniqueId val="{0000000C-32FF-4279-868E-994607595713}"/>
            </c:ext>
          </c:extLst>
        </c:ser>
        <c:dLbls>
          <c:showLegendKey val="0"/>
          <c:showVal val="0"/>
          <c:showCatName val="0"/>
          <c:showSerName val="0"/>
          <c:showPercent val="0"/>
          <c:showBubbleSize val="0"/>
        </c:dLbls>
        <c:gapWidth val="150"/>
        <c:overlap val="100"/>
        <c:axId val="121597312"/>
        <c:axId val="121603200"/>
      </c:barChart>
      <c:dateAx>
        <c:axId val="121597312"/>
        <c:scaling>
          <c:orientation val="minMax"/>
        </c:scaling>
        <c:delete val="0"/>
        <c:axPos val="b"/>
        <c:numFmt formatCode="mmm\-yy" sourceLinked="1"/>
        <c:majorTickMark val="out"/>
        <c:minorTickMark val="none"/>
        <c:tickLblPos val="nextTo"/>
        <c:crossAx val="121603200"/>
        <c:crosses val="autoZero"/>
        <c:auto val="1"/>
        <c:lblOffset val="100"/>
        <c:baseTimeUnit val="months"/>
      </c:dateAx>
      <c:valAx>
        <c:axId val="121603200"/>
        <c:scaling>
          <c:orientation val="minMax"/>
        </c:scaling>
        <c:delete val="0"/>
        <c:axPos val="l"/>
        <c:majorGridlines/>
        <c:title>
          <c:tx>
            <c:rich>
              <a:bodyPr rot="-5400000" vert="horz"/>
              <a:lstStyle/>
              <a:p>
                <a:pPr>
                  <a:defRPr b="0">
                    <a:solidFill>
                      <a:schemeClr val="tx1">
                        <a:lumMod val="50000"/>
                        <a:lumOff val="50000"/>
                      </a:schemeClr>
                    </a:solidFill>
                  </a:defRPr>
                </a:pPr>
                <a:r>
                  <a:rPr lang="en-GB" b="0">
                    <a:solidFill>
                      <a:schemeClr val="tx1">
                        <a:lumMod val="50000"/>
                        <a:lumOff val="50000"/>
                      </a:schemeClr>
                    </a:solidFill>
                  </a:rPr>
                  <a:t>Volume</a:t>
                </a:r>
                <a:r>
                  <a:rPr lang="en-GB" b="0" baseline="0">
                    <a:solidFill>
                      <a:schemeClr val="tx1">
                        <a:lumMod val="50000"/>
                        <a:lumOff val="50000"/>
                      </a:schemeClr>
                    </a:solidFill>
                  </a:rPr>
                  <a:t>  MWh</a:t>
                </a:r>
                <a:endParaRPr lang="en-GB" b="0">
                  <a:solidFill>
                    <a:schemeClr val="tx1">
                      <a:lumMod val="50000"/>
                      <a:lumOff val="50000"/>
                    </a:schemeClr>
                  </a:solidFill>
                </a:endParaRPr>
              </a:p>
            </c:rich>
          </c:tx>
          <c:layout>
            <c:manualLayout>
              <c:xMode val="edge"/>
              <c:yMode val="edge"/>
              <c:x val="0.10117810117810118"/>
              <c:y val="0.20028551166423011"/>
            </c:manualLayout>
          </c:layout>
          <c:overlay val="0"/>
        </c:title>
        <c:numFmt formatCode="#,##0" sourceLinked="1"/>
        <c:majorTickMark val="out"/>
        <c:minorTickMark val="none"/>
        <c:tickLblPos val="nextTo"/>
        <c:crossAx val="12159731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9.79763766999959</c:v>
                </c:pt>
                <c:pt idx="1">
                  <c:v>10.48172721999982</c:v>
                </c:pt>
              </c:numCache>
            </c:numRef>
          </c:val>
          <c:extLst xmlns:c16r2="http://schemas.microsoft.com/office/drawing/2015/06/char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5.4332922900000016</c:v>
                </c:pt>
                <c:pt idx="1">
                  <c:v>5.4675366499999987</c:v>
                </c:pt>
              </c:numCache>
            </c:numRef>
          </c:val>
          <c:extLst xmlns:c16r2="http://schemas.microsoft.com/office/drawing/2015/06/char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5.4844734499999994</c:v>
                </c:pt>
                <c:pt idx="1">
                  <c:v>6.5996796300000007</c:v>
                </c:pt>
              </c:numCache>
            </c:numRef>
          </c:val>
          <c:extLst xmlns:c16r2="http://schemas.microsoft.com/office/drawing/2015/06/char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0.71916078000000017</c:v>
                </c:pt>
                <c:pt idx="1">
                  <c:v>0.81144828000000002</c:v>
                </c:pt>
              </c:numCache>
            </c:numRef>
          </c:val>
          <c:extLst xmlns:c16r2="http://schemas.microsoft.com/office/drawing/2015/06/char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3.2756826200000004</c:v>
                </c:pt>
                <c:pt idx="1">
                  <c:v>3.3501818999999995</c:v>
                </c:pt>
              </c:numCache>
            </c:numRef>
          </c:val>
          <c:extLst xmlns:c16r2="http://schemas.microsoft.com/office/drawing/2015/06/char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6.1311217603902035</c:v>
                </c:pt>
                <c:pt idx="1">
                  <c:v>6.7417480120250017</c:v>
                </c:pt>
              </c:numCache>
            </c:numRef>
          </c:val>
          <c:extLst xmlns:c16r2="http://schemas.microsoft.com/office/drawing/2015/06/char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0.69607362412799978</c:v>
                </c:pt>
              </c:numCache>
            </c:numRef>
          </c:val>
          <c:extLst xmlns:c16r2="http://schemas.microsoft.com/office/drawing/2015/06/char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0.79709770691244275</c:v>
                </c:pt>
                <c:pt idx="1">
                  <c:v>0.55843962784888268</c:v>
                </c:pt>
              </c:numCache>
            </c:numRef>
          </c:val>
          <c:extLst xmlns:c16r2="http://schemas.microsoft.com/office/drawing/2015/06/char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0</c:v>
                </c:pt>
                <c:pt idx="1">
                  <c:v>0</c:v>
                </c:pt>
              </c:numCache>
            </c:numRef>
          </c:val>
          <c:extLst xmlns:c16r2="http://schemas.microsoft.com/office/drawing/2015/06/char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0.125</c:v>
                </c:pt>
                <c:pt idx="1">
                  <c:v>0</c:v>
                </c:pt>
              </c:numCache>
            </c:numRef>
          </c:val>
          <c:extLst xmlns:c16r2="http://schemas.microsoft.com/office/drawing/2015/06/char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119347456"/>
        <c:axId val="119365632"/>
      </c:barChart>
      <c:dateAx>
        <c:axId val="119347456"/>
        <c:scaling>
          <c:orientation val="minMax"/>
        </c:scaling>
        <c:delete val="0"/>
        <c:axPos val="b"/>
        <c:numFmt formatCode="mmm\-yy" sourceLinked="1"/>
        <c:majorTickMark val="out"/>
        <c:minorTickMark val="none"/>
        <c:tickLblPos val="nextTo"/>
        <c:crossAx val="119365632"/>
        <c:crosses val="autoZero"/>
        <c:auto val="1"/>
        <c:lblOffset val="100"/>
        <c:baseTimeUnit val="months"/>
      </c:dateAx>
      <c:valAx>
        <c:axId val="119365632"/>
        <c:scaling>
          <c:orientation val="minMax"/>
        </c:scaling>
        <c:delete val="0"/>
        <c:axPos val="l"/>
        <c:majorGridlines/>
        <c:title>
          <c:tx>
            <c:rich>
              <a:bodyPr/>
              <a:lstStyle/>
              <a:p>
                <a:pPr>
                  <a:defRPr/>
                </a:pPr>
                <a:r>
                  <a:rPr lang="en-US"/>
                  <a:t>Costs £ million</a:t>
                </a:r>
              </a:p>
            </c:rich>
          </c:tx>
          <c:layout/>
          <c:overlay val="0"/>
        </c:title>
        <c:numFmt formatCode="#,##0" sourceLinked="0"/>
        <c:majorTickMark val="out"/>
        <c:minorTickMark val="none"/>
        <c:tickLblPos val="nextTo"/>
        <c:crossAx val="1193474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Ancilliary Services Cost</a:t>
            </a:r>
            <a:r>
              <a:rPr lang="en-GB" baseline="0"/>
              <a:t> - May</a:t>
            </a:r>
            <a:r>
              <a:rPr lang="en-GB"/>
              <a:t> 2018</a:t>
            </a:r>
          </a:p>
        </c:rich>
      </c:tx>
      <c:layout>
        <c:manualLayout>
          <c:xMode val="edge"/>
          <c:yMode val="edge"/>
          <c:x val="0.25971483997645001"/>
          <c:y val="0"/>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9E4E-4862-B258-1DDAEB7E56F6}"/>
              </c:ext>
            </c:extLst>
          </c:dPt>
          <c:dPt>
            <c:idx val="2"/>
            <c:bubble3D val="0"/>
            <c:explosion val="10"/>
            <c:extLst xmlns:c16r2="http://schemas.microsoft.com/office/drawing/2015/06/chart">
              <c:ext xmlns:c16="http://schemas.microsoft.com/office/drawing/2014/chart" uri="{C3380CC4-5D6E-409C-BE32-E72D297353CC}">
                <c16:uniqueId val="{00000003-9E4E-4862-B258-1DDAEB7E56F6}"/>
              </c:ext>
            </c:extLst>
          </c:dPt>
          <c:dPt>
            <c:idx val="4"/>
            <c:bubble3D val="0"/>
            <c:explosion val="15"/>
            <c:extLst xmlns:c16r2="http://schemas.microsoft.com/office/drawing/2015/06/char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Total'!$D$16:$D$19</c:f>
              <c:numCache>
                <c:formatCode>0.00</c:formatCode>
                <c:ptCount val="4"/>
                <c:pt idx="0">
                  <c:v>7.9969816299999996</c:v>
                </c:pt>
                <c:pt idx="1">
                  <c:v>11.316915444001706</c:v>
                </c:pt>
                <c:pt idx="2">
                  <c:v>15.392937869999997</c:v>
                </c:pt>
                <c:pt idx="3">
                  <c:v>0</c:v>
                </c:pt>
              </c:numCache>
            </c:numRef>
          </c:val>
          <c:extLst xmlns:c16r2="http://schemas.microsoft.com/office/drawing/2015/06/char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4856451290428"/>
          <c:y val="4.0515653775322284E-2"/>
          <c:w val="0.87370248897169867"/>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numCache>
            </c:numRef>
          </c:val>
          <c:extLst xmlns:c16r2="http://schemas.microsoft.com/office/drawing/2015/06/char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numCache>
            </c:numRef>
          </c:val>
          <c:extLst xmlns:c16r2="http://schemas.microsoft.com/office/drawing/2015/06/char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119487872"/>
        <c:axId val="93623424"/>
      </c:barChart>
      <c:dateAx>
        <c:axId val="1194878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623424"/>
        <c:crosses val="autoZero"/>
        <c:auto val="1"/>
        <c:lblOffset val="100"/>
        <c:baseTimeUnit val="months"/>
      </c:dateAx>
      <c:valAx>
        <c:axId val="9362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2.4287701476537471E-2"/>
              <c:y val="0.26969011470251303"/>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878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c:formatCode>
                <c:ptCount val="12"/>
                <c:pt idx="0">
                  <c:v>22190</c:v>
                </c:pt>
                <c:pt idx="1">
                  <c:v>73582.5</c:v>
                </c:pt>
              </c:numCache>
            </c:numRef>
          </c:val>
          <c:extLst xmlns:c16r2="http://schemas.microsoft.com/office/drawing/2015/06/char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c:formatCode>
                <c:ptCount val="12"/>
                <c:pt idx="0">
                  <c:v>116182</c:v>
                </c:pt>
                <c:pt idx="1">
                  <c:v>281479.5</c:v>
                </c:pt>
              </c:numCache>
            </c:numRef>
          </c:val>
          <c:extLst xmlns:c16r2="http://schemas.microsoft.com/office/drawing/2015/06/char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121650560"/>
        <c:axId val="121652352"/>
      </c:barChart>
      <c:dateAx>
        <c:axId val="1216505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52352"/>
        <c:crosses val="autoZero"/>
        <c:auto val="1"/>
        <c:lblOffset val="100"/>
        <c:baseTimeUnit val="months"/>
      </c:dateAx>
      <c:valAx>
        <c:axId val="121652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50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 xmlns:a16="http://schemas.microsoft.com/office/drawing/2014/main" id="{F859652A-8A0C-4810-84D8-8918F81E4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 xmlns:a16="http://schemas.microsoft.com/office/drawing/2014/main" id="{6FDD7A97-58F3-4634-92A6-97BDEACFC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 xmlns:a16="http://schemas.microsoft.com/office/drawing/2014/main" id="{6176E545-5733-4773-88E4-247A92F120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2900606</xdr:colOff>
      <xdr:row>24</xdr:row>
      <xdr:rowOff>151847</xdr:rowOff>
    </xdr:from>
    <xdr:to>
      <xdr:col>14</xdr:col>
      <xdr:colOff>175074</xdr:colOff>
      <xdr:row>41</xdr:row>
      <xdr:rowOff>99398</xdr:rowOff>
    </xdr:to>
    <xdr:graphicFrame macro="">
      <xdr:nvGraphicFramePr>
        <xdr:cNvPr id="7" name="Chart 6">
          <a:extLst>
            <a:ext uri="{FF2B5EF4-FFF2-40B4-BE49-F238E27FC236}">
              <a16:creationId xmlns="" xmlns:a16="http://schemas.microsoft.com/office/drawing/2014/main" id="{52E28FA7-BA13-485B-BE59-47BA70CBC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 xmlns:a16="http://schemas.microsoft.com/office/drawing/2014/main" id="{98E662D3-EFAA-477C-9FC9-53BDFC126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 xmlns:a16="http://schemas.microsoft.com/office/drawing/2014/main" id="{C74E6FA8-21B2-4D0A-878E-0E4453C954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 xmlns:a16="http://schemas.microsoft.com/office/drawing/2014/main" id="{F6EC6543-F714-4948-A701-3FAB8F5516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 xmlns:a16="http://schemas.microsoft.com/office/drawing/2014/main" id="{0E74E6B9-E90C-46CB-BAC4-251DBCF5C7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 xmlns:a16="http://schemas.microsoft.com/office/drawing/2014/main" id="{35D291A6-1775-473A-A35E-AD96F7F3A0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0</xdr:colOff>
      <xdr:row>0</xdr:row>
      <xdr:rowOff>0</xdr:rowOff>
    </xdr:from>
    <xdr:to>
      <xdr:col>56</xdr:col>
      <xdr:colOff>103910</xdr:colOff>
      <xdr:row>33</xdr:row>
      <xdr:rowOff>173182</xdr:rowOff>
    </xdr:to>
    <xdr:graphicFrame macro="">
      <xdr:nvGraphicFramePr>
        <xdr:cNvPr id="4" name="Chart 3">
          <a:extLst>
            <a:ext uri="{FF2B5EF4-FFF2-40B4-BE49-F238E27FC236}">
              <a16:creationId xmlns="" xmlns:a16="http://schemas.microsoft.com/office/drawing/2014/main" id="{57F6A2F5-FB4B-416E-A7E3-D846503246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165388</xdr:colOff>
      <xdr:row>34</xdr:row>
      <xdr:rowOff>31170</xdr:rowOff>
    </xdr:from>
    <xdr:to>
      <xdr:col>54</xdr:col>
      <xdr:colOff>415637</xdr:colOff>
      <xdr:row>67</xdr:row>
      <xdr:rowOff>17317</xdr:rowOff>
    </xdr:to>
    <xdr:graphicFrame macro="">
      <xdr:nvGraphicFramePr>
        <xdr:cNvPr id="6" name="Chart 5">
          <a:extLst>
            <a:ext uri="{FF2B5EF4-FFF2-40B4-BE49-F238E27FC236}">
              <a16:creationId xmlns="" xmlns:a16="http://schemas.microsoft.com/office/drawing/2014/main" id="{E8497B4F-47D7-4EFB-AB9B-D5CDB123CB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 xmlns:a16="http://schemas.microsoft.com/office/drawing/2014/main" id="{46C82286-8046-4EC0-9D03-E8689672BF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 xmlns:a16="http://schemas.microsoft.com/office/drawing/2014/main" id="{4640C483-2F23-4CC9-ABA9-9B69B5A7D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628649</xdr:colOff>
      <xdr:row>8</xdr:row>
      <xdr:rowOff>38100</xdr:rowOff>
    </xdr:from>
    <xdr:to>
      <xdr:col>11</xdr:col>
      <xdr:colOff>485774</xdr:colOff>
      <xdr:row>22</xdr:row>
      <xdr:rowOff>114300</xdr:rowOff>
    </xdr:to>
    <xdr:graphicFrame macro="">
      <xdr:nvGraphicFramePr>
        <xdr:cNvPr id="2" name="Chart 1">
          <a:extLst>
            <a:ext uri="{FF2B5EF4-FFF2-40B4-BE49-F238E27FC236}">
              <a16:creationId xmlns="" xmlns:a16="http://schemas.microsoft.com/office/drawing/2014/main" id="{138BE28D-5756-4F85-A687-26420F5C57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 xmlns:a16="http://schemas.microsoft.com/office/drawing/2014/main" id="{A4B2CD72-89C4-44C9-976E-90910D0AE9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 xmlns:a16="http://schemas.microsoft.com/office/drawing/2014/main" id="{D70D34D9-0596-47C8-95DB-14092B9373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38099</xdr:colOff>
      <xdr:row>14</xdr:row>
      <xdr:rowOff>171450</xdr:rowOff>
    </xdr:from>
    <xdr:to>
      <xdr:col>13</xdr:col>
      <xdr:colOff>485775</xdr:colOff>
      <xdr:row>35</xdr:row>
      <xdr:rowOff>76200</xdr:rowOff>
    </xdr:to>
    <xdr:graphicFrame macro="">
      <xdr:nvGraphicFramePr>
        <xdr:cNvPr id="2" name="Chart 1">
          <a:extLst>
            <a:ext uri="{FF2B5EF4-FFF2-40B4-BE49-F238E27FC236}">
              <a16:creationId xmlns="" xmlns:a16="http://schemas.microsoft.com/office/drawing/2014/main" id="{596A23E7-5798-43C3-862B-E6BA5998D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81643</xdr:colOff>
      <xdr:row>0</xdr:row>
      <xdr:rowOff>0</xdr:rowOff>
    </xdr:from>
    <xdr:to>
      <xdr:col>23</xdr:col>
      <xdr:colOff>462642</xdr:colOff>
      <xdr:row>35</xdr:row>
      <xdr:rowOff>163286</xdr:rowOff>
    </xdr:to>
    <xdr:graphicFrame macro="">
      <xdr:nvGraphicFramePr>
        <xdr:cNvPr id="2" name="Chart 1">
          <a:extLst>
            <a:ext uri="{FF2B5EF4-FFF2-40B4-BE49-F238E27FC236}">
              <a16:creationId xmlns="" xmlns:a16="http://schemas.microsoft.com/office/drawing/2014/main" id="{0727CCCF-1B64-45E3-8EBA-787360E4E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 xmlns:a16="http://schemas.microsoft.com/office/drawing/2014/main" id="{90134C30-17F7-48D7-9F26-AD4759E26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 xmlns:a16="http://schemas.microsoft.com/office/drawing/2014/main" id="{6A9EA5C9-6BD0-48FA-AE65-5EF3B78F3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 xmlns:a16="http://schemas.microsoft.com/office/drawing/2014/main" id="{7D30CA26-42EF-448C-A5BD-D9D0685748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337776</xdr:colOff>
      <xdr:row>8</xdr:row>
      <xdr:rowOff>95250</xdr:rowOff>
    </xdr:from>
    <xdr:to>
      <xdr:col>26</xdr:col>
      <xdr:colOff>108857</xdr:colOff>
      <xdr:row>37</xdr:row>
      <xdr:rowOff>81642</xdr:rowOff>
    </xdr:to>
    <xdr:graphicFrame macro="">
      <xdr:nvGraphicFramePr>
        <xdr:cNvPr id="5" name="Chart 4">
          <a:extLst>
            <a:ext uri="{FF2B5EF4-FFF2-40B4-BE49-F238E27FC236}">
              <a16:creationId xmlns=""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1523999</xdr:colOff>
      <xdr:row>19</xdr:row>
      <xdr:rowOff>156883</xdr:rowOff>
    </xdr:from>
    <xdr:to>
      <xdr:col>14</xdr:col>
      <xdr:colOff>134470</xdr:colOff>
      <xdr:row>37</xdr:row>
      <xdr:rowOff>67235</xdr:rowOff>
    </xdr:to>
    <xdr:graphicFrame macro="">
      <xdr:nvGraphicFramePr>
        <xdr:cNvPr id="4" name="Chart 3">
          <a:extLst>
            <a:ext uri="{FF2B5EF4-FFF2-40B4-BE49-F238E27FC236}">
              <a16:creationId xmlns="" xmlns:a16="http://schemas.microsoft.com/office/drawing/2014/main" id="{5C3F5FAB-FD46-4CAF-A7CD-63F356B6C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 xmlns:a16="http://schemas.microsoft.com/office/drawing/2014/main" id="{9B9DDEAA-6E92-4B87-AFDB-BF933A6714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 xmlns:a16="http://schemas.microsoft.com/office/drawing/2014/main" id="{8DED7B78-CA70-44BB-A187-46D8E6654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 xmlns:a16="http://schemas.microsoft.com/office/drawing/2014/main" id="{F6BFE4AC-B37A-4360-869E-4FF3F9524E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659547</xdr:colOff>
      <xdr:row>12</xdr:row>
      <xdr:rowOff>125666</xdr:rowOff>
    </xdr:from>
    <xdr:to>
      <xdr:col>8</xdr:col>
      <xdr:colOff>356218</xdr:colOff>
      <xdr:row>29</xdr:row>
      <xdr:rowOff>165501</xdr:rowOff>
    </xdr:to>
    <xdr:graphicFrame macro="">
      <xdr:nvGraphicFramePr>
        <xdr:cNvPr id="4" name="Chart 3">
          <a:extLst>
            <a:ext uri="{FF2B5EF4-FFF2-40B4-BE49-F238E27FC236}">
              <a16:creationId xmlns="" xmlns:a16="http://schemas.microsoft.com/office/drawing/2014/main" id="{375000DF-553E-446F-98E7-89C33423C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149679</xdr:colOff>
      <xdr:row>0</xdr:row>
      <xdr:rowOff>0</xdr:rowOff>
    </xdr:from>
    <xdr:to>
      <xdr:col>31</xdr:col>
      <xdr:colOff>258536</xdr:colOff>
      <xdr:row>30</xdr:row>
      <xdr:rowOff>6124</xdr:rowOff>
    </xdr:to>
    <xdr:graphicFrame macro="">
      <xdr:nvGraphicFramePr>
        <xdr:cNvPr id="2" name="Chart 1">
          <a:extLst>
            <a:ext uri="{FF2B5EF4-FFF2-40B4-BE49-F238E27FC236}">
              <a16:creationId xmlns=""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 xmlns:a16="http://schemas.microsoft.com/office/drawing/2014/main" id="{5A32C8B7-CEC7-4FD4-9A61-2A1EBE9B8C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 xmlns:a16="http://schemas.microsoft.com/office/drawing/2014/main" id="{0FD8AF95-BF78-4AEC-A286-CF1910F30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 xmlns:a16="http://schemas.microsoft.com/office/drawing/2014/main" id="{71D0105B-9E2D-4DC0-B392-9020CBBED0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 xmlns:a16="http://schemas.microsoft.com/office/drawing/2014/main" id="{BC2D620D-B2E1-4848-9215-6C3BE9232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zoomScale="85" zoomScaleNormal="85" workbookViewId="0">
      <pane ySplit="3" topLeftCell="A4" activePane="bottomLeft" state="frozen"/>
      <selection pane="bottomLeft" activeCell="C4" sqref="C4"/>
    </sheetView>
  </sheetViews>
  <sheetFormatPr defaultRowHeight="15" x14ac:dyDescent="0.25"/>
  <cols>
    <col min="1" max="1" width="54.42578125" customWidth="1"/>
    <col min="2" max="2" width="11.140625" style="56" customWidth="1"/>
    <col min="3" max="13" width="9.5703125" style="56" bestFit="1" customWidth="1"/>
  </cols>
  <sheetData>
    <row r="1" spans="1:13" ht="20.25" x14ac:dyDescent="0.3">
      <c r="A1" s="55" t="s">
        <v>176</v>
      </c>
    </row>
    <row r="2" spans="1:13" x14ac:dyDescent="0.25">
      <c r="B2" s="57" t="s">
        <v>177</v>
      </c>
      <c r="C2" s="58"/>
      <c r="D2" s="58"/>
      <c r="E2" s="58"/>
      <c r="F2" s="58"/>
      <c r="G2" s="58"/>
      <c r="H2" s="58"/>
      <c r="I2" s="58"/>
      <c r="J2" s="58"/>
      <c r="K2" s="58"/>
      <c r="L2" s="58"/>
      <c r="M2" s="59"/>
    </row>
    <row r="3" spans="1:13" s="61" customFormat="1" x14ac:dyDescent="0.25">
      <c r="A3" s="9" t="s">
        <v>178</v>
      </c>
      <c r="B3" s="60">
        <v>43191</v>
      </c>
      <c r="C3" s="60">
        <v>43221</v>
      </c>
      <c r="D3" s="60">
        <v>43252</v>
      </c>
      <c r="E3" s="60">
        <v>43282</v>
      </c>
      <c r="F3" s="60">
        <v>43313</v>
      </c>
      <c r="G3" s="60">
        <v>43344</v>
      </c>
      <c r="H3" s="60">
        <v>43374</v>
      </c>
      <c r="I3" s="60">
        <v>43405</v>
      </c>
      <c r="J3" s="60">
        <v>43435</v>
      </c>
      <c r="K3" s="60">
        <v>43466</v>
      </c>
      <c r="L3" s="60">
        <v>43497</v>
      </c>
      <c r="M3" s="60">
        <v>43525</v>
      </c>
    </row>
    <row r="4" spans="1:13" x14ac:dyDescent="0.25">
      <c r="A4" s="62" t="s">
        <v>179</v>
      </c>
      <c r="B4" s="63">
        <v>34.503480061942241</v>
      </c>
      <c r="C4" s="63">
        <v>34.706834944001699</v>
      </c>
      <c r="D4" s="63"/>
      <c r="E4" s="63"/>
      <c r="F4" s="63"/>
      <c r="G4" s="63"/>
      <c r="H4" s="63"/>
      <c r="I4" s="63"/>
      <c r="J4" s="63"/>
      <c r="K4" s="63"/>
      <c r="L4" s="63"/>
      <c r="M4" s="63"/>
    </row>
    <row r="5" spans="1:13" x14ac:dyDescent="0.25">
      <c r="A5" s="62" t="s">
        <v>180</v>
      </c>
      <c r="B5" s="63">
        <v>7.0618899699999993</v>
      </c>
      <c r="C5" s="63">
        <v>7.9969816299999996</v>
      </c>
      <c r="D5" s="63"/>
      <c r="E5" s="63"/>
      <c r="F5" s="63"/>
      <c r="G5" s="63"/>
      <c r="H5" s="63"/>
      <c r="I5" s="63"/>
      <c r="J5" s="63"/>
      <c r="K5" s="63"/>
      <c r="L5" s="63"/>
      <c r="M5" s="63"/>
    </row>
    <row r="6" spans="1:13" x14ac:dyDescent="0.25">
      <c r="A6" s="62" t="s">
        <v>181</v>
      </c>
      <c r="B6" s="63">
        <v>13.309264041942237</v>
      </c>
      <c r="C6" s="63">
        <v>11.316915444001706</v>
      </c>
      <c r="D6" s="63"/>
      <c r="E6" s="63"/>
      <c r="F6" s="63"/>
      <c r="G6" s="63"/>
      <c r="H6" s="63"/>
      <c r="I6" s="63"/>
      <c r="J6" s="63"/>
      <c r="K6" s="63"/>
      <c r="L6" s="63"/>
      <c r="M6" s="63"/>
    </row>
    <row r="7" spans="1:13" x14ac:dyDescent="0.25">
      <c r="A7" s="62" t="s">
        <v>182</v>
      </c>
      <c r="B7" s="63">
        <v>14.007326050000001</v>
      </c>
      <c r="C7" s="63">
        <v>15.392937869999997</v>
      </c>
      <c r="D7" s="63"/>
      <c r="E7" s="63"/>
      <c r="F7" s="63"/>
      <c r="G7" s="63"/>
      <c r="H7" s="63"/>
      <c r="I7" s="63"/>
      <c r="J7" s="63"/>
      <c r="K7" s="63"/>
      <c r="L7" s="63"/>
      <c r="M7" s="63"/>
    </row>
    <row r="8" spans="1:13" x14ac:dyDescent="0.25">
      <c r="A8" s="62" t="s">
        <v>183</v>
      </c>
      <c r="B8" s="63">
        <v>0.125</v>
      </c>
      <c r="C8" s="63">
        <v>0</v>
      </c>
      <c r="D8" s="63"/>
      <c r="E8" s="63"/>
      <c r="F8" s="63"/>
      <c r="G8" s="63"/>
      <c r="H8" s="63"/>
      <c r="I8" s="63"/>
      <c r="J8" s="63"/>
      <c r="K8" s="63"/>
      <c r="L8" s="63"/>
      <c r="M8" s="63"/>
    </row>
    <row r="9" spans="1:13" x14ac:dyDescent="0.25">
      <c r="A9" s="64" t="s">
        <v>184</v>
      </c>
      <c r="B9" s="65">
        <v>9.79763766999959</v>
      </c>
      <c r="C9" s="65">
        <v>10.48172721999982</v>
      </c>
      <c r="D9" s="65"/>
      <c r="E9" s="65"/>
      <c r="F9" s="65"/>
      <c r="G9" s="65"/>
      <c r="H9" s="65"/>
      <c r="I9" s="65"/>
      <c r="J9" s="65"/>
      <c r="K9" s="65"/>
      <c r="L9" s="65"/>
      <c r="M9" s="65"/>
    </row>
    <row r="10" spans="1:13" x14ac:dyDescent="0.25">
      <c r="A10" s="1" t="s">
        <v>53</v>
      </c>
      <c r="B10" s="66">
        <v>1.00741858</v>
      </c>
      <c r="C10" s="66">
        <v>1.29392252</v>
      </c>
      <c r="D10" s="66"/>
      <c r="E10" s="66"/>
      <c r="F10" s="66"/>
      <c r="G10" s="66"/>
      <c r="H10" s="66"/>
      <c r="I10" s="66"/>
      <c r="J10" s="66"/>
      <c r="K10" s="66"/>
      <c r="L10" s="66"/>
      <c r="M10" s="66"/>
    </row>
    <row r="11" spans="1:13" x14ac:dyDescent="0.25">
      <c r="A11" s="1" t="s">
        <v>54</v>
      </c>
      <c r="B11" s="66">
        <v>3.6332199999999982E-3</v>
      </c>
      <c r="C11" s="66">
        <v>2.4158499999999993E-3</v>
      </c>
      <c r="D11" s="66"/>
      <c r="E11" s="66"/>
      <c r="F11" s="66"/>
      <c r="G11" s="66"/>
      <c r="H11" s="66"/>
      <c r="I11" s="66"/>
      <c r="J11" s="66"/>
      <c r="K11" s="66"/>
      <c r="L11" s="66"/>
      <c r="M11" s="66"/>
    </row>
    <row r="12" spans="1:13" x14ac:dyDescent="0.25">
      <c r="A12" s="1" t="s">
        <v>55</v>
      </c>
      <c r="B12" s="66">
        <v>-1.7549590000000007E-2</v>
      </c>
      <c r="C12" s="66">
        <v>5.2887630000000005E-2</v>
      </c>
      <c r="D12" s="66"/>
      <c r="E12" s="66"/>
      <c r="F12" s="66"/>
      <c r="G12" s="66"/>
      <c r="H12" s="66"/>
      <c r="I12" s="66"/>
      <c r="J12" s="66"/>
      <c r="K12" s="66"/>
      <c r="L12" s="66"/>
      <c r="M12" s="66"/>
    </row>
    <row r="13" spans="1:13" x14ac:dyDescent="0.25">
      <c r="A13" s="1" t="s">
        <v>56</v>
      </c>
      <c r="B13" s="66">
        <v>2.4391029999999998E-2</v>
      </c>
      <c r="C13" s="66">
        <v>1.3107290000000001E-2</v>
      </c>
      <c r="D13" s="66"/>
      <c r="E13" s="66"/>
      <c r="F13" s="66"/>
      <c r="G13" s="66"/>
      <c r="H13" s="66"/>
      <c r="I13" s="66"/>
      <c r="J13" s="66"/>
      <c r="K13" s="66"/>
      <c r="L13" s="66"/>
      <c r="M13" s="66"/>
    </row>
    <row r="14" spans="1:13" x14ac:dyDescent="0.25">
      <c r="A14" s="1" t="s">
        <v>57</v>
      </c>
      <c r="B14" s="66">
        <v>4.9335000000000011E-2</v>
      </c>
      <c r="C14" s="66">
        <v>5.870149999999999E-2</v>
      </c>
      <c r="D14" s="66"/>
      <c r="E14" s="66"/>
      <c r="F14" s="66"/>
      <c r="G14" s="66"/>
      <c r="H14" s="66"/>
      <c r="I14" s="66"/>
      <c r="J14" s="66"/>
      <c r="K14" s="66"/>
      <c r="L14" s="66"/>
      <c r="M14" s="66"/>
    </row>
    <row r="15" spans="1:13" x14ac:dyDescent="0.25">
      <c r="A15" s="1" t="s">
        <v>58</v>
      </c>
      <c r="B15" s="66">
        <v>0.22949577999999995</v>
      </c>
      <c r="C15" s="66">
        <v>0.39648488999999987</v>
      </c>
      <c r="D15" s="66"/>
      <c r="E15" s="66"/>
      <c r="F15" s="66"/>
      <c r="G15" s="66"/>
      <c r="H15" s="66"/>
      <c r="I15" s="66"/>
      <c r="J15" s="66"/>
      <c r="K15" s="66"/>
      <c r="L15" s="66"/>
      <c r="M15" s="66"/>
    </row>
    <row r="16" spans="1:13" x14ac:dyDescent="0.25">
      <c r="A16" s="1" t="s">
        <v>185</v>
      </c>
      <c r="B16" s="66">
        <v>0</v>
      </c>
      <c r="C16" s="66">
        <v>0</v>
      </c>
      <c r="D16" s="66"/>
      <c r="E16" s="66"/>
      <c r="F16" s="66"/>
      <c r="G16" s="66"/>
      <c r="H16" s="66"/>
      <c r="I16" s="66"/>
      <c r="J16" s="66"/>
      <c r="K16" s="66"/>
      <c r="L16" s="66"/>
      <c r="M16" s="66"/>
    </row>
    <row r="17" spans="1:13" x14ac:dyDescent="0.25">
      <c r="A17" s="1" t="s">
        <v>59</v>
      </c>
      <c r="B17" s="66">
        <v>0</v>
      </c>
      <c r="C17" s="66">
        <v>0</v>
      </c>
      <c r="D17" s="66"/>
      <c r="E17" s="66"/>
      <c r="F17" s="66"/>
      <c r="G17" s="66"/>
      <c r="H17" s="66"/>
      <c r="I17" s="66"/>
      <c r="J17" s="66"/>
      <c r="K17" s="66"/>
      <c r="L17" s="66"/>
      <c r="M17" s="66"/>
    </row>
    <row r="18" spans="1:13" x14ac:dyDescent="0.25">
      <c r="A18" s="1" t="s">
        <v>186</v>
      </c>
      <c r="B18" s="66">
        <v>0.72065781000000051</v>
      </c>
      <c r="C18" s="66">
        <v>0.74400000000000033</v>
      </c>
      <c r="D18" s="66"/>
      <c r="E18" s="66"/>
      <c r="F18" s="66"/>
      <c r="G18" s="66"/>
      <c r="H18" s="66"/>
      <c r="I18" s="66"/>
      <c r="J18" s="66"/>
      <c r="K18" s="66"/>
      <c r="L18" s="66"/>
      <c r="M18" s="66"/>
    </row>
    <row r="19" spans="1:13" x14ac:dyDescent="0.25">
      <c r="A19" s="1" t="s">
        <v>60</v>
      </c>
      <c r="B19" s="66">
        <v>0.55342712999958976</v>
      </c>
      <c r="C19" s="66">
        <v>0.48654504999982201</v>
      </c>
      <c r="D19" s="66"/>
      <c r="E19" s="66"/>
      <c r="F19" s="66"/>
      <c r="G19" s="66"/>
      <c r="H19" s="66"/>
      <c r="I19" s="66"/>
      <c r="J19" s="66"/>
      <c r="K19" s="66"/>
      <c r="L19" s="66"/>
      <c r="M19" s="66"/>
    </row>
    <row r="20" spans="1:13" x14ac:dyDescent="0.25">
      <c r="A20" s="1" t="s">
        <v>61</v>
      </c>
      <c r="B20" s="66">
        <v>0</v>
      </c>
      <c r="C20" s="66">
        <v>0</v>
      </c>
      <c r="D20" s="66"/>
      <c r="E20" s="66"/>
      <c r="F20" s="66"/>
      <c r="G20" s="66"/>
      <c r="H20" s="66"/>
      <c r="I20" s="66"/>
      <c r="J20" s="66"/>
      <c r="K20" s="66"/>
      <c r="L20" s="66"/>
      <c r="M20" s="66"/>
    </row>
    <row r="21" spans="1:13" x14ac:dyDescent="0.25">
      <c r="A21" s="1" t="s">
        <v>62</v>
      </c>
      <c r="B21" s="66">
        <v>9.1793359999999977E-2</v>
      </c>
      <c r="C21" s="66">
        <v>7.0257700000000062E-2</v>
      </c>
      <c r="D21" s="66"/>
      <c r="E21" s="66"/>
      <c r="F21" s="66"/>
      <c r="G21" s="66"/>
      <c r="H21" s="66"/>
      <c r="I21" s="66"/>
      <c r="J21" s="66"/>
      <c r="K21" s="66"/>
      <c r="L21" s="66"/>
      <c r="M21" s="66"/>
    </row>
    <row r="22" spans="1:13" x14ac:dyDescent="0.25">
      <c r="A22" s="25" t="s">
        <v>187</v>
      </c>
      <c r="B22" s="66">
        <v>3.4583855000000008</v>
      </c>
      <c r="C22" s="66">
        <v>3.5538565000000011</v>
      </c>
      <c r="D22" s="66"/>
      <c r="E22" s="66"/>
      <c r="F22" s="66"/>
      <c r="G22" s="66"/>
      <c r="H22" s="66"/>
      <c r="I22" s="66"/>
      <c r="J22" s="66"/>
      <c r="K22" s="66"/>
      <c r="L22" s="66"/>
      <c r="M22" s="66"/>
    </row>
    <row r="23" spans="1:13" x14ac:dyDescent="0.25">
      <c r="A23" s="25" t="s">
        <v>188</v>
      </c>
      <c r="B23" s="66">
        <v>0.84099475000000012</v>
      </c>
      <c r="C23" s="66">
        <v>0.88743466999999998</v>
      </c>
      <c r="D23" s="66"/>
      <c r="E23" s="66"/>
      <c r="F23" s="66"/>
      <c r="G23" s="66"/>
      <c r="H23" s="66"/>
      <c r="I23" s="66"/>
      <c r="J23" s="66"/>
      <c r="K23" s="66"/>
      <c r="L23" s="66"/>
      <c r="M23" s="66"/>
    </row>
    <row r="24" spans="1:13" x14ac:dyDescent="0.25">
      <c r="A24" s="1" t="s">
        <v>189</v>
      </c>
      <c r="B24" s="66">
        <v>2.8356551000000003</v>
      </c>
      <c r="C24" s="66">
        <v>2.9221136200000011</v>
      </c>
      <c r="D24" s="66"/>
      <c r="E24" s="66"/>
      <c r="F24" s="66"/>
      <c r="G24" s="66"/>
      <c r="H24" s="66"/>
      <c r="I24" s="66"/>
      <c r="J24" s="66"/>
      <c r="K24" s="66"/>
      <c r="L24" s="66"/>
      <c r="M24" s="66"/>
    </row>
    <row r="25" spans="1:13" x14ac:dyDescent="0.25">
      <c r="A25" s="64" t="s">
        <v>190</v>
      </c>
      <c r="B25" s="65">
        <v>5.4332922900000016</v>
      </c>
      <c r="C25" s="65">
        <v>5.4675366499999987</v>
      </c>
      <c r="D25" s="65"/>
      <c r="E25" s="65"/>
      <c r="F25" s="65"/>
      <c r="G25" s="65"/>
      <c r="H25" s="65"/>
      <c r="I25" s="65"/>
      <c r="J25" s="65"/>
      <c r="K25" s="65"/>
      <c r="L25" s="65"/>
      <c r="M25" s="65"/>
    </row>
    <row r="26" spans="1:13" x14ac:dyDescent="0.25">
      <c r="A26" s="1" t="s">
        <v>191</v>
      </c>
      <c r="B26" s="66">
        <v>4.0454750400000004</v>
      </c>
      <c r="C26" s="66">
        <v>4.0376832</v>
      </c>
      <c r="D26" s="66"/>
      <c r="E26" s="66"/>
      <c r="F26" s="66"/>
      <c r="G26" s="66"/>
      <c r="H26" s="66"/>
      <c r="I26" s="66"/>
      <c r="J26" s="66"/>
      <c r="K26" s="66"/>
      <c r="L26" s="66"/>
      <c r="M26" s="66"/>
    </row>
    <row r="27" spans="1:13" x14ac:dyDescent="0.25">
      <c r="A27" s="1" t="s">
        <v>47</v>
      </c>
      <c r="B27" s="66">
        <v>0</v>
      </c>
      <c r="C27" s="66">
        <v>0</v>
      </c>
      <c r="D27" s="66"/>
      <c r="E27" s="66"/>
      <c r="F27" s="66"/>
      <c r="G27" s="66"/>
      <c r="H27" s="66"/>
      <c r="I27" s="66"/>
      <c r="J27" s="66"/>
      <c r="K27" s="66"/>
      <c r="L27" s="66"/>
      <c r="M27" s="66"/>
    </row>
    <row r="28" spans="1:13" ht="30" x14ac:dyDescent="0.25">
      <c r="A28" s="13" t="s">
        <v>192</v>
      </c>
      <c r="B28" s="66">
        <v>3.2549999999999989E-2</v>
      </c>
      <c r="C28" s="66">
        <v>1.5050000000000006E-2</v>
      </c>
      <c r="D28" s="66"/>
      <c r="E28" s="66"/>
      <c r="F28" s="66"/>
      <c r="G28" s="66"/>
      <c r="H28" s="66"/>
      <c r="I28" s="66"/>
      <c r="J28" s="66"/>
      <c r="K28" s="66"/>
      <c r="L28" s="66"/>
      <c r="M28" s="66"/>
    </row>
    <row r="29" spans="1:13" ht="30" x14ac:dyDescent="0.25">
      <c r="A29" s="13" t="s">
        <v>193</v>
      </c>
      <c r="B29" s="66">
        <v>0.15678468000000004</v>
      </c>
      <c r="C29" s="66">
        <v>6.3168480000000013E-2</v>
      </c>
      <c r="D29" s="66"/>
      <c r="E29" s="66"/>
      <c r="F29" s="66"/>
      <c r="G29" s="66"/>
      <c r="H29" s="66"/>
      <c r="I29" s="66"/>
      <c r="J29" s="66"/>
      <c r="K29" s="66"/>
      <c r="L29" s="66"/>
      <c r="M29" s="66"/>
    </row>
    <row r="30" spans="1:13" x14ac:dyDescent="0.25">
      <c r="A30" s="1" t="s">
        <v>48</v>
      </c>
      <c r="B30" s="66">
        <v>0.49896000000000024</v>
      </c>
      <c r="C30" s="66">
        <v>0.50940500000000022</v>
      </c>
      <c r="D30" s="66"/>
      <c r="E30" s="66"/>
      <c r="F30" s="66"/>
      <c r="G30" s="66"/>
      <c r="H30" s="66"/>
      <c r="I30" s="66"/>
      <c r="J30" s="66"/>
      <c r="K30" s="66"/>
      <c r="L30" s="66"/>
      <c r="M30" s="66"/>
    </row>
    <row r="31" spans="1:13" x14ac:dyDescent="0.25">
      <c r="A31" s="1" t="s">
        <v>194</v>
      </c>
      <c r="B31" s="66">
        <v>0.3743249999999998</v>
      </c>
      <c r="C31" s="66">
        <v>0.38680249999999977</v>
      </c>
      <c r="D31" s="66"/>
      <c r="E31" s="66"/>
      <c r="F31" s="66"/>
      <c r="G31" s="66"/>
      <c r="H31" s="66"/>
      <c r="I31" s="66"/>
      <c r="J31" s="66"/>
      <c r="K31" s="66"/>
      <c r="L31" s="66"/>
      <c r="M31" s="66"/>
    </row>
    <row r="32" spans="1:13" x14ac:dyDescent="0.25">
      <c r="A32" s="1" t="s">
        <v>195</v>
      </c>
      <c r="B32" s="66">
        <v>0.32519756999999988</v>
      </c>
      <c r="C32" s="66">
        <v>0.45542747000000017</v>
      </c>
      <c r="D32" s="66"/>
      <c r="E32" s="66"/>
      <c r="F32" s="66"/>
      <c r="G32" s="66"/>
      <c r="H32" s="66"/>
      <c r="I32" s="66"/>
      <c r="J32" s="66"/>
      <c r="K32" s="66"/>
      <c r="L32" s="66"/>
      <c r="M32" s="66"/>
    </row>
    <row r="33" spans="1:13" x14ac:dyDescent="0.25">
      <c r="A33" s="64" t="s">
        <v>196</v>
      </c>
      <c r="B33" s="65">
        <v>5.4844734499999994</v>
      </c>
      <c r="C33" s="65">
        <v>6.5996796300000007</v>
      </c>
      <c r="D33" s="65"/>
      <c r="E33" s="65"/>
      <c r="F33" s="65"/>
      <c r="G33" s="65"/>
      <c r="H33" s="65"/>
      <c r="I33" s="65"/>
      <c r="J33" s="65"/>
      <c r="K33" s="65"/>
      <c r="L33" s="65"/>
      <c r="M33" s="65"/>
    </row>
    <row r="34" spans="1:13" x14ac:dyDescent="0.25">
      <c r="A34" s="1" t="s">
        <v>197</v>
      </c>
      <c r="B34" s="66">
        <v>1.9084862600000003</v>
      </c>
      <c r="C34" s="66">
        <v>2.241160020000001</v>
      </c>
      <c r="D34" s="66"/>
      <c r="E34" s="66"/>
      <c r="F34" s="66"/>
      <c r="G34" s="66"/>
      <c r="H34" s="66"/>
      <c r="I34" s="66"/>
      <c r="J34" s="66"/>
      <c r="K34" s="66"/>
      <c r="L34" s="66"/>
      <c r="M34" s="66"/>
    </row>
    <row r="35" spans="1:13" x14ac:dyDescent="0.25">
      <c r="A35" s="1" t="s">
        <v>198</v>
      </c>
      <c r="B35" s="66">
        <v>2.0102513000000002</v>
      </c>
      <c r="C35" s="66">
        <v>2.53492066</v>
      </c>
      <c r="D35" s="66"/>
      <c r="E35" s="66"/>
      <c r="F35" s="66"/>
      <c r="G35" s="66"/>
      <c r="H35" s="66"/>
      <c r="I35" s="66"/>
      <c r="J35" s="66"/>
      <c r="K35" s="66"/>
      <c r="L35" s="66"/>
      <c r="M35" s="66"/>
    </row>
    <row r="36" spans="1:13" x14ac:dyDescent="0.25">
      <c r="A36" s="1" t="s">
        <v>199</v>
      </c>
      <c r="B36" s="66">
        <v>1.5657358900000002</v>
      </c>
      <c r="C36" s="66">
        <v>1.8235989500000003</v>
      </c>
      <c r="D36" s="66"/>
      <c r="E36" s="66"/>
      <c r="F36" s="66"/>
      <c r="G36" s="66"/>
      <c r="H36" s="66"/>
      <c r="I36" s="66"/>
      <c r="J36" s="66"/>
      <c r="K36" s="66"/>
      <c r="L36" s="66"/>
      <c r="M36" s="66"/>
    </row>
    <row r="37" spans="1:13" x14ac:dyDescent="0.25">
      <c r="A37" s="1" t="s">
        <v>200</v>
      </c>
      <c r="B37" s="66">
        <v>0</v>
      </c>
      <c r="C37" s="66">
        <v>0</v>
      </c>
      <c r="D37" s="66"/>
      <c r="E37" s="66"/>
      <c r="F37" s="66"/>
      <c r="G37" s="66"/>
      <c r="H37" s="66"/>
      <c r="I37" s="66"/>
      <c r="J37" s="66"/>
      <c r="K37" s="66"/>
      <c r="L37" s="66"/>
      <c r="M37" s="66"/>
    </row>
    <row r="38" spans="1:13" x14ac:dyDescent="0.25">
      <c r="A38" s="1" t="s">
        <v>201</v>
      </c>
      <c r="B38" s="66">
        <v>0</v>
      </c>
      <c r="C38" s="66">
        <v>0</v>
      </c>
      <c r="D38" s="66"/>
      <c r="E38" s="66"/>
      <c r="F38" s="66"/>
      <c r="G38" s="66"/>
      <c r="H38" s="66"/>
      <c r="I38" s="66"/>
      <c r="J38" s="66"/>
      <c r="K38" s="66"/>
      <c r="L38" s="66"/>
      <c r="M38" s="66"/>
    </row>
    <row r="39" spans="1:13" x14ac:dyDescent="0.25">
      <c r="A39" s="64" t="s">
        <v>202</v>
      </c>
      <c r="B39" s="65">
        <v>0.71916078000000017</v>
      </c>
      <c r="C39" s="65">
        <v>0.81144828000000002</v>
      </c>
      <c r="D39" s="65"/>
      <c r="E39" s="65"/>
      <c r="F39" s="65"/>
      <c r="G39" s="65"/>
      <c r="H39" s="65"/>
      <c r="I39" s="65"/>
      <c r="J39" s="65"/>
      <c r="K39" s="65"/>
      <c r="L39" s="65"/>
      <c r="M39" s="65"/>
    </row>
    <row r="40" spans="1:13" x14ac:dyDescent="0.25">
      <c r="A40" s="1" t="s">
        <v>203</v>
      </c>
      <c r="B40" s="66">
        <v>9.1999999999999998E-2</v>
      </c>
      <c r="C40" s="66">
        <v>5.1750160000000003E-2</v>
      </c>
      <c r="D40" s="66"/>
      <c r="E40" s="66"/>
      <c r="F40" s="66"/>
      <c r="G40" s="66"/>
      <c r="H40" s="66"/>
      <c r="I40" s="66"/>
      <c r="J40" s="66"/>
      <c r="K40" s="66"/>
      <c r="L40" s="66"/>
      <c r="M40" s="66"/>
    </row>
    <row r="41" spans="1:13" x14ac:dyDescent="0.25">
      <c r="A41" s="1" t="s">
        <v>204</v>
      </c>
      <c r="B41" s="66">
        <v>0</v>
      </c>
      <c r="C41" s="66">
        <v>0</v>
      </c>
      <c r="D41" s="66"/>
      <c r="E41" s="66"/>
      <c r="F41" s="66"/>
      <c r="G41" s="66"/>
      <c r="H41" s="66"/>
      <c r="I41" s="66"/>
      <c r="J41" s="66"/>
      <c r="K41" s="66"/>
      <c r="L41" s="66"/>
      <c r="M41" s="66"/>
    </row>
    <row r="42" spans="1:13" x14ac:dyDescent="0.25">
      <c r="A42" s="1" t="s">
        <v>205</v>
      </c>
      <c r="B42" s="66">
        <v>0</v>
      </c>
      <c r="C42" s="66">
        <v>0</v>
      </c>
      <c r="D42" s="66"/>
      <c r="E42" s="66"/>
      <c r="F42" s="66"/>
      <c r="G42" s="66"/>
      <c r="H42" s="66"/>
      <c r="I42" s="66"/>
      <c r="J42" s="66"/>
      <c r="K42" s="66"/>
      <c r="L42" s="66"/>
      <c r="M42" s="66"/>
    </row>
    <row r="43" spans="1:13" x14ac:dyDescent="0.25">
      <c r="A43" s="1" t="s">
        <v>206</v>
      </c>
      <c r="B43" s="66">
        <v>0</v>
      </c>
      <c r="C43" s="66">
        <v>0</v>
      </c>
      <c r="D43" s="66"/>
      <c r="E43" s="66"/>
      <c r="F43" s="66"/>
      <c r="G43" s="66"/>
      <c r="H43" s="66"/>
      <c r="I43" s="66"/>
      <c r="J43" s="66"/>
      <c r="K43" s="66"/>
      <c r="L43" s="66"/>
      <c r="M43" s="66"/>
    </row>
    <row r="44" spans="1:13" x14ac:dyDescent="0.25">
      <c r="A44" s="1" t="s">
        <v>207</v>
      </c>
      <c r="B44" s="66">
        <v>0.34117578999999998</v>
      </c>
      <c r="C44" s="66">
        <v>0.33919562000000009</v>
      </c>
      <c r="D44" s="66"/>
      <c r="E44" s="66"/>
      <c r="F44" s="66"/>
      <c r="G44" s="66"/>
      <c r="H44" s="66"/>
      <c r="I44" s="66"/>
      <c r="J44" s="66"/>
      <c r="K44" s="66"/>
      <c r="L44" s="66"/>
      <c r="M44" s="66"/>
    </row>
    <row r="45" spans="1:13" x14ac:dyDescent="0.25">
      <c r="A45" s="1" t="s">
        <v>208</v>
      </c>
      <c r="B45" s="66">
        <v>0</v>
      </c>
      <c r="C45" s="66">
        <v>0</v>
      </c>
      <c r="D45" s="66"/>
      <c r="E45" s="66"/>
      <c r="F45" s="66"/>
      <c r="G45" s="66"/>
      <c r="H45" s="66"/>
      <c r="I45" s="66"/>
      <c r="J45" s="66"/>
      <c r="K45" s="66"/>
      <c r="L45" s="66"/>
      <c r="M45" s="66"/>
    </row>
    <row r="46" spans="1:13" x14ac:dyDescent="0.25">
      <c r="A46" s="1" t="s">
        <v>209</v>
      </c>
      <c r="B46" s="66">
        <v>0.28598498999999999</v>
      </c>
      <c r="C46" s="66">
        <v>0.4205025</v>
      </c>
      <c r="D46" s="66"/>
      <c r="E46" s="66"/>
      <c r="F46" s="66"/>
      <c r="G46" s="66"/>
      <c r="H46" s="66"/>
      <c r="I46" s="66"/>
      <c r="J46" s="66"/>
      <c r="K46" s="66"/>
      <c r="L46" s="66"/>
      <c r="M46" s="66"/>
    </row>
    <row r="47" spans="1:13" x14ac:dyDescent="0.25">
      <c r="A47" s="64" t="s">
        <v>210</v>
      </c>
      <c r="B47" s="65">
        <v>6.1311217603902035</v>
      </c>
      <c r="C47" s="65">
        <v>6.7417480120250017</v>
      </c>
      <c r="D47" s="65"/>
      <c r="E47" s="65"/>
      <c r="F47" s="65"/>
      <c r="G47" s="65"/>
      <c r="H47" s="65"/>
      <c r="I47" s="65"/>
      <c r="J47" s="65"/>
      <c r="K47" s="65"/>
      <c r="L47" s="65"/>
      <c r="M47" s="65"/>
    </row>
    <row r="48" spans="1:13" ht="30" x14ac:dyDescent="0.25">
      <c r="A48" s="13" t="s">
        <v>211</v>
      </c>
      <c r="B48" s="66">
        <v>6.0650829699999997</v>
      </c>
      <c r="C48" s="66">
        <v>6.6431781800000014</v>
      </c>
      <c r="D48" s="66"/>
      <c r="E48" s="66"/>
      <c r="F48" s="66"/>
      <c r="G48" s="66"/>
      <c r="H48" s="66"/>
      <c r="I48" s="66"/>
      <c r="J48" s="66"/>
      <c r="K48" s="66"/>
      <c r="L48" s="66"/>
      <c r="M48" s="66"/>
    </row>
    <row r="49" spans="1:13" x14ac:dyDescent="0.25">
      <c r="A49" s="1" t="s">
        <v>63</v>
      </c>
      <c r="B49" s="66">
        <v>6.9380100000000031E-3</v>
      </c>
      <c r="C49" s="66">
        <v>6.9932999999999966E-3</v>
      </c>
      <c r="D49" s="66"/>
      <c r="E49" s="66"/>
      <c r="F49" s="66"/>
      <c r="G49" s="66"/>
      <c r="H49" s="66"/>
      <c r="I49" s="66"/>
      <c r="J49" s="66"/>
      <c r="K49" s="66"/>
      <c r="L49" s="66"/>
      <c r="M49" s="66"/>
    </row>
    <row r="50" spans="1:13" x14ac:dyDescent="0.25">
      <c r="A50" s="1" t="s">
        <v>212</v>
      </c>
      <c r="B50" s="66">
        <v>0</v>
      </c>
      <c r="C50" s="66">
        <v>0</v>
      </c>
      <c r="D50" s="66"/>
      <c r="E50" s="66"/>
      <c r="F50" s="66"/>
      <c r="G50" s="66"/>
      <c r="H50" s="66"/>
      <c r="I50" s="66"/>
      <c r="J50" s="66"/>
      <c r="K50" s="66"/>
      <c r="L50" s="66"/>
      <c r="M50" s="66"/>
    </row>
    <row r="51" spans="1:13" x14ac:dyDescent="0.25">
      <c r="A51" s="1" t="s">
        <v>213</v>
      </c>
      <c r="B51" s="66">
        <v>5.9100780390203389E-2</v>
      </c>
      <c r="C51" s="66">
        <v>9.1576532025000004E-2</v>
      </c>
      <c r="D51" s="66"/>
      <c r="E51" s="66"/>
      <c r="F51" s="66"/>
      <c r="G51" s="66"/>
      <c r="H51" s="66"/>
      <c r="I51" s="66"/>
      <c r="J51" s="66"/>
      <c r="K51" s="66"/>
      <c r="L51" s="66"/>
      <c r="M51" s="66"/>
    </row>
    <row r="52" spans="1:13" x14ac:dyDescent="0.25">
      <c r="A52" s="1" t="s">
        <v>64</v>
      </c>
      <c r="B52" s="66">
        <v>0</v>
      </c>
      <c r="C52" s="66">
        <v>0</v>
      </c>
      <c r="D52" s="66"/>
      <c r="E52" s="66"/>
      <c r="F52" s="66"/>
      <c r="G52" s="66"/>
      <c r="H52" s="66"/>
      <c r="I52" s="66"/>
      <c r="J52" s="66"/>
      <c r="K52" s="66"/>
      <c r="L52" s="66"/>
      <c r="M52" s="66"/>
    </row>
    <row r="53" spans="1:13" x14ac:dyDescent="0.25">
      <c r="A53" s="64" t="s">
        <v>214</v>
      </c>
      <c r="B53" s="65">
        <v>3.2756826200000004</v>
      </c>
      <c r="C53" s="65">
        <v>3.3501818999999995</v>
      </c>
      <c r="D53" s="65"/>
      <c r="E53" s="65"/>
      <c r="F53" s="65"/>
      <c r="G53" s="65"/>
      <c r="H53" s="65"/>
      <c r="I53" s="65"/>
      <c r="J53" s="65"/>
      <c r="K53" s="65"/>
      <c r="L53" s="65"/>
      <c r="M53" s="65"/>
    </row>
    <row r="54" spans="1:13" ht="30" x14ac:dyDescent="0.25">
      <c r="A54" s="13" t="s">
        <v>215</v>
      </c>
      <c r="B54" s="66">
        <v>3.04063572</v>
      </c>
      <c r="C54" s="66">
        <v>3.2169869399999986</v>
      </c>
      <c r="D54" s="66"/>
      <c r="E54" s="66"/>
      <c r="F54" s="66"/>
      <c r="G54" s="66"/>
      <c r="H54" s="66"/>
      <c r="I54" s="66"/>
      <c r="J54" s="66"/>
      <c r="K54" s="66"/>
      <c r="L54" s="66"/>
      <c r="M54" s="66"/>
    </row>
    <row r="55" spans="1:13" x14ac:dyDescent="0.25">
      <c r="A55" s="1" t="s">
        <v>216</v>
      </c>
      <c r="B55" s="66">
        <v>4.464690000000001E-2</v>
      </c>
      <c r="C55" s="66">
        <v>3.2394960000000007E-2</v>
      </c>
      <c r="D55" s="66"/>
      <c r="E55" s="66"/>
      <c r="F55" s="66"/>
      <c r="G55" s="66"/>
      <c r="H55" s="66"/>
      <c r="I55" s="66"/>
      <c r="J55" s="66"/>
      <c r="K55" s="66"/>
      <c r="L55" s="66"/>
      <c r="M55" s="66"/>
    </row>
    <row r="56" spans="1:13" x14ac:dyDescent="0.25">
      <c r="A56" s="1" t="s">
        <v>217</v>
      </c>
      <c r="B56" s="66">
        <v>0</v>
      </c>
      <c r="C56" s="66">
        <v>0</v>
      </c>
      <c r="D56" s="66"/>
      <c r="E56" s="66"/>
      <c r="F56" s="66"/>
      <c r="G56" s="66"/>
      <c r="H56" s="66"/>
      <c r="I56" s="66"/>
      <c r="J56" s="66"/>
      <c r="K56" s="66"/>
      <c r="L56" s="66"/>
      <c r="M56" s="66"/>
    </row>
    <row r="57" spans="1:13" x14ac:dyDescent="0.25">
      <c r="A57" s="1" t="s">
        <v>218</v>
      </c>
      <c r="B57" s="66">
        <v>0</v>
      </c>
      <c r="C57" s="66">
        <v>0</v>
      </c>
      <c r="D57" s="66"/>
      <c r="E57" s="66"/>
      <c r="F57" s="66"/>
      <c r="G57" s="66"/>
      <c r="H57" s="66"/>
      <c r="I57" s="66"/>
      <c r="J57" s="66"/>
      <c r="K57" s="66"/>
      <c r="L57" s="66"/>
      <c r="M57" s="66"/>
    </row>
    <row r="58" spans="1:13" x14ac:dyDescent="0.25">
      <c r="A58" s="1" t="s">
        <v>66</v>
      </c>
      <c r="B58" s="66">
        <v>0</v>
      </c>
      <c r="C58" s="66">
        <v>0</v>
      </c>
      <c r="D58" s="66"/>
      <c r="E58" s="66"/>
      <c r="F58" s="66"/>
      <c r="G58" s="66"/>
      <c r="H58" s="66"/>
      <c r="I58" s="66"/>
      <c r="J58" s="66"/>
      <c r="K58" s="66"/>
      <c r="L58" s="66"/>
      <c r="M58" s="66"/>
    </row>
    <row r="59" spans="1:13" x14ac:dyDescent="0.25">
      <c r="A59" s="1" t="s">
        <v>67</v>
      </c>
      <c r="B59" s="66">
        <v>0.19039999999999993</v>
      </c>
      <c r="C59" s="66">
        <v>0.1008</v>
      </c>
      <c r="D59" s="66"/>
      <c r="E59" s="66"/>
      <c r="F59" s="66"/>
      <c r="G59" s="66"/>
      <c r="H59" s="66"/>
      <c r="I59" s="66"/>
      <c r="J59" s="66"/>
      <c r="K59" s="66"/>
      <c r="L59" s="66"/>
      <c r="M59" s="66"/>
    </row>
    <row r="60" spans="1:13" x14ac:dyDescent="0.25">
      <c r="A60" s="1" t="s">
        <v>219</v>
      </c>
      <c r="B60" s="66">
        <v>0</v>
      </c>
      <c r="C60" s="66">
        <v>0</v>
      </c>
      <c r="D60" s="66"/>
      <c r="E60" s="66"/>
      <c r="F60" s="66"/>
      <c r="G60" s="66"/>
      <c r="H60" s="66"/>
      <c r="I60" s="66"/>
      <c r="J60" s="66"/>
      <c r="K60" s="66"/>
      <c r="L60" s="66"/>
      <c r="M60" s="66"/>
    </row>
    <row r="61" spans="1:13" x14ac:dyDescent="0.25">
      <c r="A61" s="64" t="s">
        <v>220</v>
      </c>
      <c r="B61" s="65">
        <v>0.79709770691244275</v>
      </c>
      <c r="C61" s="65">
        <v>0.55843962784888268</v>
      </c>
      <c r="D61" s="65"/>
      <c r="E61" s="65"/>
      <c r="F61" s="65"/>
      <c r="G61" s="65"/>
      <c r="H61" s="65"/>
      <c r="I61" s="65"/>
      <c r="J61" s="65"/>
      <c r="K61" s="65"/>
      <c r="L61" s="65"/>
      <c r="M61" s="65"/>
    </row>
    <row r="62" spans="1:13" x14ac:dyDescent="0.25">
      <c r="A62" s="1" t="s">
        <v>221</v>
      </c>
      <c r="B62" s="66">
        <v>0</v>
      </c>
      <c r="C62" s="66">
        <v>-0.15079655000000003</v>
      </c>
      <c r="D62" s="66"/>
      <c r="E62" s="66"/>
      <c r="F62" s="66"/>
      <c r="G62" s="66"/>
      <c r="H62" s="66"/>
      <c r="I62" s="66"/>
      <c r="J62" s="66"/>
      <c r="K62" s="66"/>
      <c r="L62" s="66"/>
      <c r="M62" s="66"/>
    </row>
    <row r="63" spans="1:13" ht="30" x14ac:dyDescent="0.25">
      <c r="A63" s="13" t="s">
        <v>222</v>
      </c>
      <c r="B63" s="66">
        <v>0.79709770691244231</v>
      </c>
      <c r="C63" s="66">
        <v>0.70923617784888293</v>
      </c>
      <c r="D63" s="66"/>
      <c r="E63" s="66"/>
      <c r="F63" s="66"/>
      <c r="G63" s="66"/>
      <c r="H63" s="66"/>
      <c r="I63" s="66"/>
      <c r="J63" s="66"/>
      <c r="K63" s="66"/>
      <c r="L63" s="66"/>
      <c r="M63" s="66"/>
    </row>
    <row r="64" spans="1:13" x14ac:dyDescent="0.25">
      <c r="A64" s="64" t="s">
        <v>223</v>
      </c>
      <c r="B64" s="65">
        <v>2.7400137846400008</v>
      </c>
      <c r="C64" s="65">
        <v>0.69607362412799978</v>
      </c>
      <c r="D64" s="65"/>
      <c r="E64" s="65"/>
      <c r="F64" s="65"/>
      <c r="G64" s="65"/>
      <c r="H64" s="65"/>
      <c r="I64" s="65"/>
      <c r="J64" s="65"/>
      <c r="K64" s="65"/>
      <c r="L64" s="65"/>
      <c r="M64" s="65"/>
    </row>
    <row r="65" spans="1:13" x14ac:dyDescent="0.25">
      <c r="A65" s="1" t="s">
        <v>224</v>
      </c>
      <c r="B65" s="66">
        <v>0.11204639999999991</v>
      </c>
      <c r="C65" s="66">
        <v>0.1157812799999999</v>
      </c>
      <c r="D65" s="66"/>
      <c r="E65" s="66"/>
      <c r="F65" s="66"/>
      <c r="G65" s="66"/>
      <c r="H65" s="66"/>
      <c r="I65" s="66"/>
      <c r="J65" s="66"/>
      <c r="K65" s="66"/>
      <c r="L65" s="66"/>
      <c r="M65" s="66"/>
    </row>
    <row r="66" spans="1:13" x14ac:dyDescent="0.25">
      <c r="A66" s="1" t="s">
        <v>225</v>
      </c>
      <c r="B66" s="66">
        <v>1.6120484639999991E-2</v>
      </c>
      <c r="C66" s="66">
        <v>1.6657834127999992E-2</v>
      </c>
      <c r="D66" s="66"/>
      <c r="E66" s="66"/>
      <c r="F66" s="66"/>
      <c r="G66" s="66"/>
      <c r="H66" s="66"/>
      <c r="I66" s="66"/>
      <c r="J66" s="66"/>
      <c r="K66" s="66"/>
      <c r="L66" s="66"/>
      <c r="M66" s="66"/>
    </row>
    <row r="67" spans="1:13" x14ac:dyDescent="0.25">
      <c r="A67" s="1" t="s">
        <v>226</v>
      </c>
      <c r="B67" s="66">
        <v>1.638527E-2</v>
      </c>
      <c r="C67" s="66">
        <v>0.27563451</v>
      </c>
      <c r="D67" s="66"/>
      <c r="E67" s="66"/>
      <c r="F67" s="66"/>
      <c r="G67" s="66"/>
      <c r="H67" s="66"/>
      <c r="I67" s="66"/>
      <c r="J67" s="66"/>
      <c r="K67" s="66"/>
      <c r="L67" s="66"/>
      <c r="M67" s="66"/>
    </row>
    <row r="68" spans="1:13" x14ac:dyDescent="0.25">
      <c r="A68" s="1" t="s">
        <v>227</v>
      </c>
      <c r="B68" s="66">
        <v>0</v>
      </c>
      <c r="C68" s="66">
        <v>0</v>
      </c>
      <c r="D68" s="66"/>
      <c r="E68" s="66"/>
      <c r="F68" s="66"/>
      <c r="G68" s="66"/>
      <c r="H68" s="66"/>
      <c r="I68" s="66"/>
      <c r="J68" s="66"/>
      <c r="K68" s="66"/>
      <c r="L68" s="66"/>
      <c r="M68" s="66"/>
    </row>
    <row r="69" spans="1:13" x14ac:dyDescent="0.25">
      <c r="A69" s="1" t="s">
        <v>228</v>
      </c>
      <c r="B69" s="66">
        <v>0</v>
      </c>
      <c r="C69" s="66">
        <v>0</v>
      </c>
      <c r="D69" s="66"/>
      <c r="E69" s="66"/>
      <c r="F69" s="66"/>
      <c r="G69" s="66"/>
      <c r="H69" s="66"/>
      <c r="I69" s="66"/>
      <c r="J69" s="66"/>
      <c r="K69" s="66"/>
      <c r="L69" s="66"/>
      <c r="M69" s="66"/>
    </row>
    <row r="70" spans="1:13" x14ac:dyDescent="0.25">
      <c r="A70" s="1" t="s">
        <v>229</v>
      </c>
      <c r="B70" s="66">
        <v>2.59546163</v>
      </c>
      <c r="C70" s="66">
        <v>0.28799999999999998</v>
      </c>
      <c r="D70" s="66"/>
      <c r="E70" s="66"/>
      <c r="F70" s="66"/>
      <c r="G70" s="66"/>
      <c r="H70" s="66"/>
      <c r="I70" s="66"/>
      <c r="J70" s="66"/>
      <c r="K70" s="66"/>
      <c r="L70" s="66"/>
      <c r="M70" s="66"/>
    </row>
    <row r="71" spans="1:13" x14ac:dyDescent="0.25">
      <c r="A71" s="64" t="s">
        <v>230</v>
      </c>
      <c r="B71" s="65">
        <v>0</v>
      </c>
      <c r="C71" s="65">
        <v>0</v>
      </c>
      <c r="D71" s="65"/>
      <c r="E71" s="65"/>
      <c r="F71" s="65"/>
      <c r="G71" s="65"/>
      <c r="H71" s="65"/>
      <c r="I71" s="65"/>
      <c r="J71" s="65"/>
      <c r="K71" s="65"/>
      <c r="L71" s="65"/>
      <c r="M71" s="65"/>
    </row>
    <row r="72" spans="1:13" x14ac:dyDescent="0.25">
      <c r="A72" s="1" t="s">
        <v>231</v>
      </c>
      <c r="B72" s="66">
        <v>0</v>
      </c>
      <c r="C72" s="66">
        <v>0</v>
      </c>
      <c r="D72" s="66"/>
      <c r="E72" s="66"/>
      <c r="F72" s="66"/>
      <c r="G72" s="66"/>
      <c r="H72" s="66"/>
      <c r="I72" s="66"/>
      <c r="J72" s="66"/>
      <c r="K72" s="66"/>
      <c r="L72" s="66"/>
      <c r="M72" s="66"/>
    </row>
    <row r="73" spans="1:13" x14ac:dyDescent="0.25">
      <c r="A73" s="1" t="s">
        <v>232</v>
      </c>
      <c r="B73" s="66">
        <v>0</v>
      </c>
      <c r="C73" s="66">
        <v>0</v>
      </c>
      <c r="D73" s="66"/>
      <c r="E73" s="66"/>
      <c r="F73" s="66"/>
      <c r="G73" s="66"/>
      <c r="H73" s="66"/>
      <c r="I73" s="66"/>
      <c r="J73" s="66"/>
      <c r="K73" s="66"/>
      <c r="L73" s="66"/>
      <c r="M73" s="66"/>
    </row>
    <row r="74" spans="1:13" x14ac:dyDescent="0.25">
      <c r="A74" s="1" t="s">
        <v>233</v>
      </c>
      <c r="B74" s="66">
        <v>0</v>
      </c>
      <c r="C74" s="66">
        <v>0</v>
      </c>
      <c r="D74" s="66"/>
      <c r="E74" s="66"/>
      <c r="F74" s="66"/>
      <c r="G74" s="66"/>
      <c r="H74" s="66"/>
      <c r="I74" s="66"/>
      <c r="J74" s="66"/>
      <c r="K74" s="66"/>
      <c r="L74" s="66"/>
      <c r="M74" s="66"/>
    </row>
    <row r="75" spans="1:13" x14ac:dyDescent="0.25">
      <c r="A75" s="64" t="s">
        <v>234</v>
      </c>
      <c r="B75" s="65">
        <v>0.125</v>
      </c>
      <c r="C75" s="65">
        <v>0</v>
      </c>
      <c r="D75" s="65"/>
      <c r="E75" s="65"/>
      <c r="F75" s="65"/>
      <c r="G75" s="65"/>
      <c r="H75" s="65"/>
      <c r="I75" s="65"/>
      <c r="J75" s="65"/>
      <c r="K75" s="65"/>
      <c r="L75" s="65"/>
      <c r="M75" s="65"/>
    </row>
    <row r="76" spans="1:13" x14ac:dyDescent="0.25">
      <c r="A76" s="1" t="s">
        <v>235</v>
      </c>
      <c r="B76" s="66">
        <v>0</v>
      </c>
      <c r="C76" s="66">
        <v>0</v>
      </c>
      <c r="D76" s="66"/>
      <c r="E76" s="66"/>
      <c r="F76" s="66"/>
      <c r="G76" s="66"/>
      <c r="H76" s="66"/>
      <c r="I76" s="66"/>
      <c r="J76" s="66"/>
      <c r="K76" s="66"/>
      <c r="L76" s="66"/>
      <c r="M76" s="66"/>
    </row>
    <row r="77" spans="1:13" x14ac:dyDescent="0.25">
      <c r="A77" s="1" t="s">
        <v>236</v>
      </c>
      <c r="B77" s="66">
        <v>0.125</v>
      </c>
      <c r="C77" s="66">
        <v>0</v>
      </c>
      <c r="D77" s="66"/>
      <c r="E77" s="66"/>
      <c r="F77" s="66"/>
      <c r="G77" s="66"/>
      <c r="H77" s="66"/>
      <c r="I77" s="66"/>
      <c r="J77" s="66"/>
      <c r="K77" s="66"/>
      <c r="L77" s="66"/>
      <c r="M77" s="6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2"/>
  <sheetViews>
    <sheetView zoomScale="85" zoomScaleNormal="85" workbookViewId="0">
      <selection activeCell="D4" sqref="D4"/>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38</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121</v>
      </c>
      <c r="C3" s="16">
        <v>2.3428639919926399</v>
      </c>
      <c r="D3" s="1">
        <v>2.16</v>
      </c>
      <c r="E3" s="1"/>
      <c r="F3" s="1"/>
      <c r="G3" s="1"/>
      <c r="H3" s="1"/>
      <c r="I3" s="1"/>
      <c r="J3" s="1"/>
      <c r="K3" s="1"/>
      <c r="L3" s="1"/>
      <c r="M3" s="1"/>
      <c r="N3" s="1"/>
    </row>
    <row r="4" spans="2:14" x14ac:dyDescent="0.25">
      <c r="B4" s="1" t="s">
        <v>123</v>
      </c>
      <c r="C4" s="16">
        <v>1.718926</v>
      </c>
      <c r="D4" s="1">
        <v>1.91</v>
      </c>
      <c r="E4" s="1"/>
      <c r="F4" s="1"/>
      <c r="G4" s="1"/>
      <c r="H4" s="1"/>
      <c r="I4" s="1"/>
      <c r="J4" s="1"/>
      <c r="K4" s="1"/>
      <c r="L4" s="1"/>
      <c r="M4" s="1"/>
      <c r="N4" s="1"/>
    </row>
    <row r="5" spans="2:14" x14ac:dyDescent="0.25">
      <c r="B5" s="1" t="s">
        <v>122</v>
      </c>
      <c r="C5" s="16">
        <v>2.1326315967749997E-2</v>
      </c>
      <c r="D5" s="1">
        <v>0.2</v>
      </c>
      <c r="E5" s="1"/>
      <c r="F5" s="1"/>
      <c r="G5" s="1"/>
      <c r="H5" s="1"/>
      <c r="I5" s="1"/>
      <c r="J5" s="1"/>
      <c r="K5" s="1"/>
      <c r="L5" s="1"/>
      <c r="M5" s="1"/>
      <c r="N5" s="1"/>
    </row>
    <row r="6" spans="2:14" x14ac:dyDescent="0.25">
      <c r="B6" s="1" t="s">
        <v>46</v>
      </c>
      <c r="C6" s="16">
        <v>0</v>
      </c>
      <c r="D6" s="1">
        <v>0</v>
      </c>
      <c r="E6" s="1"/>
      <c r="F6" s="1"/>
      <c r="G6" s="1"/>
      <c r="H6" s="1"/>
      <c r="I6" s="1"/>
      <c r="J6" s="1"/>
      <c r="K6" s="1"/>
      <c r="L6" s="1"/>
      <c r="M6" s="1"/>
      <c r="N6" s="1"/>
    </row>
    <row r="7" spans="2:14" x14ac:dyDescent="0.25">
      <c r="B7" s="1" t="s">
        <v>124</v>
      </c>
      <c r="C7" s="16">
        <v>2.7671675E-2</v>
      </c>
      <c r="D7" s="1">
        <v>0.21</v>
      </c>
      <c r="E7" s="1"/>
      <c r="F7" s="1"/>
      <c r="G7" s="1"/>
      <c r="H7" s="1"/>
      <c r="I7" s="1"/>
      <c r="J7" s="1"/>
      <c r="K7" s="1"/>
      <c r="L7" s="1"/>
      <c r="M7" s="1"/>
      <c r="N7" s="1"/>
    </row>
    <row r="8" spans="2:14" x14ac:dyDescent="0.25">
      <c r="B8" s="1" t="s">
        <v>125</v>
      </c>
      <c r="C8" s="16">
        <v>0</v>
      </c>
      <c r="D8" s="1">
        <v>0</v>
      </c>
      <c r="E8" s="1"/>
      <c r="F8" s="1"/>
      <c r="G8" s="1"/>
      <c r="H8" s="1"/>
      <c r="I8" s="1"/>
      <c r="J8" s="1"/>
      <c r="K8" s="1"/>
      <c r="L8" s="1"/>
      <c r="M8" s="1"/>
      <c r="N8" s="1"/>
    </row>
    <row r="9" spans="2:14" x14ac:dyDescent="0.25">
      <c r="B9" s="1" t="s">
        <v>126</v>
      </c>
      <c r="C9" s="16">
        <v>0</v>
      </c>
      <c r="D9" s="1">
        <v>0</v>
      </c>
      <c r="E9" s="1"/>
      <c r="F9" s="1"/>
      <c r="G9" s="1"/>
      <c r="H9" s="1"/>
      <c r="I9" s="1"/>
      <c r="J9" s="1"/>
      <c r="K9" s="1"/>
      <c r="L9" s="1"/>
      <c r="M9" s="1"/>
      <c r="N9" s="1"/>
    </row>
    <row r="12" spans="2:14" x14ac:dyDescent="0.25">
      <c r="B12" s="2" t="s">
        <v>38</v>
      </c>
      <c r="C12" s="3">
        <v>43191</v>
      </c>
      <c r="D12" s="3">
        <v>43221</v>
      </c>
      <c r="E12" s="3">
        <v>43252</v>
      </c>
      <c r="F12" s="3">
        <v>43282</v>
      </c>
      <c r="G12" s="3">
        <v>43313</v>
      </c>
      <c r="H12" s="3">
        <v>43344</v>
      </c>
      <c r="I12" s="3">
        <v>43374</v>
      </c>
      <c r="J12" s="3">
        <v>43405</v>
      </c>
      <c r="K12" s="3">
        <v>43435</v>
      </c>
      <c r="L12" s="3">
        <v>43466</v>
      </c>
      <c r="M12" s="3">
        <v>43497</v>
      </c>
      <c r="N12" s="3">
        <v>43525</v>
      </c>
    </row>
    <row r="13" spans="2:14" x14ac:dyDescent="0.25">
      <c r="B13" s="1" t="s">
        <v>121</v>
      </c>
      <c r="C13" s="20">
        <v>108081</v>
      </c>
      <c r="D13" s="20">
        <v>89583</v>
      </c>
      <c r="E13" s="20"/>
      <c r="F13" s="20"/>
      <c r="G13" s="20"/>
      <c r="H13" s="20"/>
      <c r="I13" s="20"/>
      <c r="J13" s="20"/>
      <c r="K13" s="20"/>
      <c r="L13" s="20"/>
      <c r="M13" s="20"/>
      <c r="N13" s="20"/>
    </row>
    <row r="14" spans="2:14" x14ac:dyDescent="0.25">
      <c r="B14" s="1" t="s">
        <v>123</v>
      </c>
      <c r="C14" s="20">
        <v>189390</v>
      </c>
      <c r="D14" s="20">
        <v>228479</v>
      </c>
      <c r="E14" s="20"/>
      <c r="F14" s="20"/>
      <c r="G14" s="20"/>
      <c r="H14" s="20"/>
      <c r="I14" s="20"/>
      <c r="J14" s="20"/>
      <c r="K14" s="20"/>
      <c r="L14" s="20"/>
      <c r="M14" s="20"/>
      <c r="N14" s="20"/>
    </row>
    <row r="15" spans="2:14" x14ac:dyDescent="0.25">
      <c r="B15" s="1" t="s">
        <v>122</v>
      </c>
      <c r="C15" s="20">
        <v>342</v>
      </c>
      <c r="D15" s="20">
        <v>701</v>
      </c>
      <c r="E15" s="20"/>
      <c r="F15" s="20"/>
      <c r="G15" s="20"/>
      <c r="H15" s="20"/>
      <c r="I15" s="20"/>
      <c r="J15" s="20"/>
      <c r="K15" s="20"/>
      <c r="L15" s="20"/>
      <c r="M15" s="20"/>
      <c r="N15" s="20"/>
    </row>
    <row r="16" spans="2:14" x14ac:dyDescent="0.25">
      <c r="B16" s="1" t="s">
        <v>46</v>
      </c>
      <c r="C16" s="20">
        <v>0</v>
      </c>
      <c r="D16" s="20" t="s">
        <v>170</v>
      </c>
      <c r="E16" s="20"/>
      <c r="F16" s="20"/>
      <c r="G16" s="20"/>
      <c r="H16" s="20"/>
      <c r="I16" s="20"/>
      <c r="J16" s="20"/>
      <c r="K16" s="20"/>
      <c r="L16" s="20"/>
      <c r="M16" s="20"/>
      <c r="N16" s="20"/>
    </row>
    <row r="17" spans="2:14" x14ac:dyDescent="0.25">
      <c r="B17" s="1" t="s">
        <v>124</v>
      </c>
      <c r="C17" s="20">
        <v>343</v>
      </c>
      <c r="D17" s="20">
        <v>0</v>
      </c>
      <c r="E17" s="20"/>
      <c r="F17" s="20"/>
      <c r="G17" s="20"/>
      <c r="H17" s="20"/>
      <c r="I17" s="20"/>
      <c r="J17" s="20"/>
      <c r="K17" s="20"/>
      <c r="L17" s="20"/>
      <c r="M17" s="20"/>
      <c r="N17" s="20"/>
    </row>
    <row r="18" spans="2:14" x14ac:dyDescent="0.25">
      <c r="B18" s="1" t="s">
        <v>125</v>
      </c>
      <c r="C18" s="20">
        <v>0</v>
      </c>
      <c r="D18" s="20">
        <v>0</v>
      </c>
      <c r="E18" s="20"/>
      <c r="F18" s="20"/>
      <c r="G18" s="20"/>
      <c r="H18" s="20"/>
      <c r="I18" s="20"/>
      <c r="J18" s="20"/>
      <c r="K18" s="20"/>
      <c r="L18" s="20"/>
      <c r="M18" s="20"/>
      <c r="N18" s="20"/>
    </row>
    <row r="19" spans="2:14" x14ac:dyDescent="0.25">
      <c r="B19" s="1" t="s">
        <v>126</v>
      </c>
      <c r="C19" s="20">
        <v>0</v>
      </c>
      <c r="D19" s="20" t="s">
        <v>170</v>
      </c>
      <c r="E19" s="20"/>
      <c r="F19" s="20"/>
      <c r="G19" s="20"/>
      <c r="H19" s="20"/>
      <c r="I19" s="20"/>
      <c r="J19" s="20"/>
      <c r="K19" s="20"/>
      <c r="L19" s="20"/>
      <c r="M19" s="20"/>
      <c r="N19" s="20"/>
    </row>
    <row r="20" spans="2:14" x14ac:dyDescent="0.25">
      <c r="C20" s="11"/>
    </row>
    <row r="21" spans="2:14" x14ac:dyDescent="0.25">
      <c r="C21" s="11"/>
      <c r="D21" s="35"/>
    </row>
    <row r="22" spans="2:14" x14ac:dyDescent="0.25">
      <c r="C22" s="11"/>
      <c r="D22" s="35"/>
    </row>
    <row r="23" spans="2:14" x14ac:dyDescent="0.25">
      <c r="C23" s="11"/>
      <c r="D23" s="35"/>
    </row>
    <row r="24" spans="2:14" x14ac:dyDescent="0.25">
      <c r="C24" s="11"/>
      <c r="D24" s="35"/>
    </row>
    <row r="25" spans="2:14" x14ac:dyDescent="0.25">
      <c r="C25" s="11"/>
      <c r="D25" s="35"/>
    </row>
    <row r="26" spans="2:14" x14ac:dyDescent="0.25">
      <c r="C26" s="11"/>
      <c r="D26" s="35"/>
    </row>
    <row r="27" spans="2:14" x14ac:dyDescent="0.25">
      <c r="C27" s="11"/>
    </row>
    <row r="28" spans="2:14" x14ac:dyDescent="0.25">
      <c r="C28" s="11"/>
    </row>
    <row r="29" spans="2:14" x14ac:dyDescent="0.25">
      <c r="C29" s="11"/>
    </row>
    <row r="30" spans="2:14" x14ac:dyDescent="0.25">
      <c r="C30" s="11"/>
    </row>
    <row r="31" spans="2:14" x14ac:dyDescent="0.25">
      <c r="C31" s="11"/>
    </row>
    <row r="32" spans="2:14" x14ac:dyDescent="0.25">
      <c r="C32" s="11"/>
    </row>
    <row r="33" spans="3:3" x14ac:dyDescent="0.25">
      <c r="C33" s="11"/>
    </row>
    <row r="34" spans="3:3" x14ac:dyDescent="0.25">
      <c r="C34" s="11"/>
    </row>
    <row r="35" spans="3:3" x14ac:dyDescent="0.25">
      <c r="C35" s="11"/>
    </row>
    <row r="36" spans="3:3" x14ac:dyDescent="0.25">
      <c r="C36" s="11"/>
    </row>
    <row r="37" spans="3:3" x14ac:dyDescent="0.25">
      <c r="C37" s="11"/>
    </row>
    <row r="38" spans="3:3" x14ac:dyDescent="0.25">
      <c r="C38" s="11"/>
    </row>
    <row r="39" spans="3:3" x14ac:dyDescent="0.25">
      <c r="C39" s="11"/>
    </row>
    <row r="40" spans="3:3" x14ac:dyDescent="0.25">
      <c r="C40" s="11"/>
    </row>
    <row r="41" spans="3:3" x14ac:dyDescent="0.25">
      <c r="C41" s="11"/>
    </row>
    <row r="42" spans="3:3" x14ac:dyDescent="0.25">
      <c r="C42" s="1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13"/>
  <sheetViews>
    <sheetView zoomScale="85" zoomScaleNormal="85" workbookViewId="0">
      <selection activeCell="F20" sqref="F20"/>
    </sheetView>
  </sheetViews>
  <sheetFormatPr defaultRowHeight="15" x14ac:dyDescent="0.25"/>
  <cols>
    <col min="2" max="2" width="49.42578125" customWidth="1"/>
    <col min="3" max="3" width="11.42578125" customWidth="1"/>
    <col min="4"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44</v>
      </c>
      <c r="C2" s="3">
        <v>43191</v>
      </c>
      <c r="D2" s="3">
        <v>43221</v>
      </c>
      <c r="E2" s="3">
        <v>43252</v>
      </c>
      <c r="F2" s="3">
        <v>43282</v>
      </c>
      <c r="G2" s="3">
        <v>43313</v>
      </c>
      <c r="H2" s="3">
        <v>43344</v>
      </c>
      <c r="I2" s="3">
        <v>43374</v>
      </c>
      <c r="J2" s="3">
        <v>43405</v>
      </c>
      <c r="K2" s="3">
        <v>43435</v>
      </c>
      <c r="L2" s="3">
        <v>43466</v>
      </c>
      <c r="M2" s="3">
        <v>43497</v>
      </c>
      <c r="N2" s="3">
        <v>43525</v>
      </c>
    </row>
    <row r="3" spans="1:14" x14ac:dyDescent="0.25">
      <c r="B3" s="1" t="s">
        <v>90</v>
      </c>
      <c r="C3" s="16">
        <v>7.5999999999999998E-2</v>
      </c>
      <c r="D3" s="16">
        <v>0.04</v>
      </c>
      <c r="E3" s="16"/>
      <c r="F3" s="16"/>
      <c r="G3" s="16"/>
      <c r="H3" s="16"/>
      <c r="I3" s="16"/>
      <c r="J3" s="16"/>
      <c r="K3" s="16"/>
      <c r="L3" s="16"/>
      <c r="M3" s="16"/>
      <c r="N3" s="16"/>
    </row>
    <row r="4" spans="1:14" x14ac:dyDescent="0.25">
      <c r="B4" s="1" t="s">
        <v>91</v>
      </c>
      <c r="C4" s="16">
        <v>1.9084862600000003</v>
      </c>
      <c r="D4" s="16">
        <v>2.241160020000001</v>
      </c>
      <c r="E4" s="16"/>
      <c r="F4" s="16"/>
      <c r="G4" s="16"/>
      <c r="H4" s="16"/>
      <c r="I4" s="16"/>
      <c r="J4" s="16"/>
      <c r="K4" s="16"/>
      <c r="L4" s="16"/>
      <c r="M4" s="16"/>
      <c r="N4" s="16"/>
    </row>
    <row r="5" spans="1:14" x14ac:dyDescent="0.25">
      <c r="B5" s="1" t="s">
        <v>94</v>
      </c>
      <c r="C5" s="16">
        <v>2.0150000000000001</v>
      </c>
      <c r="D5" s="16">
        <v>2.53492066</v>
      </c>
      <c r="E5" s="16"/>
      <c r="F5" s="16"/>
      <c r="G5" s="16"/>
      <c r="H5" s="16"/>
      <c r="I5" s="16"/>
      <c r="J5" s="16"/>
      <c r="K5" s="16"/>
      <c r="L5" s="16"/>
      <c r="M5" s="16"/>
      <c r="N5" s="16"/>
    </row>
    <row r="6" spans="1:14" x14ac:dyDescent="0.25">
      <c r="B6" s="1" t="s">
        <v>95</v>
      </c>
      <c r="C6" s="16">
        <v>1.8480000000000001</v>
      </c>
      <c r="D6" s="16">
        <v>1.9590000000000001</v>
      </c>
      <c r="E6" s="16"/>
      <c r="F6" s="16"/>
      <c r="G6" s="16"/>
      <c r="H6" s="16"/>
      <c r="I6" s="16"/>
      <c r="J6" s="16"/>
      <c r="K6" s="16"/>
      <c r="L6" s="16"/>
      <c r="M6" s="16"/>
      <c r="N6" s="16"/>
    </row>
    <row r="7" spans="1:14" x14ac:dyDescent="0.25">
      <c r="B7" s="1" t="s">
        <v>92</v>
      </c>
      <c r="C7" s="16">
        <v>0</v>
      </c>
      <c r="D7" s="16">
        <v>0</v>
      </c>
      <c r="E7" s="16"/>
      <c r="F7" s="16"/>
      <c r="G7" s="16"/>
      <c r="H7" s="16"/>
      <c r="I7" s="16"/>
      <c r="J7" s="16"/>
      <c r="K7" s="16"/>
      <c r="L7" s="16"/>
      <c r="M7" s="16"/>
      <c r="N7" s="16"/>
    </row>
    <row r="8" spans="1:14" x14ac:dyDescent="0.25">
      <c r="B8" s="1" t="s">
        <v>93</v>
      </c>
      <c r="C8" s="16">
        <v>0</v>
      </c>
      <c r="D8" s="16">
        <v>0</v>
      </c>
      <c r="E8" s="16"/>
      <c r="F8" s="16"/>
      <c r="G8" s="16"/>
      <c r="H8" s="16"/>
      <c r="I8" s="16"/>
      <c r="J8" s="16"/>
      <c r="K8" s="16"/>
      <c r="L8" s="16"/>
      <c r="M8" s="16"/>
      <c r="N8" s="16"/>
    </row>
    <row r="9" spans="1:14" x14ac:dyDescent="0.25">
      <c r="B9" s="10"/>
    </row>
    <row r="10" spans="1:14" x14ac:dyDescent="0.25">
      <c r="C10" s="21"/>
    </row>
    <row r="11" spans="1:14" x14ac:dyDescent="0.25">
      <c r="B11" s="2" t="s">
        <v>5</v>
      </c>
      <c r="C11" s="3">
        <v>43191</v>
      </c>
      <c r="D11" s="3">
        <v>43221</v>
      </c>
      <c r="E11" s="3">
        <v>43252</v>
      </c>
      <c r="F11" s="3">
        <v>43282</v>
      </c>
      <c r="G11" s="3">
        <v>43313</v>
      </c>
      <c r="H11" s="3">
        <v>43344</v>
      </c>
      <c r="I11" s="3">
        <v>43374</v>
      </c>
      <c r="J11" s="3">
        <v>43405</v>
      </c>
      <c r="K11" s="3">
        <v>43435</v>
      </c>
      <c r="L11" s="3">
        <v>43466</v>
      </c>
      <c r="M11" s="3">
        <v>43497</v>
      </c>
      <c r="N11" s="3">
        <v>43525</v>
      </c>
    </row>
    <row r="12" spans="1:14" x14ac:dyDescent="0.25">
      <c r="B12" s="13" t="s">
        <v>95</v>
      </c>
      <c r="C12" s="44">
        <f>3007.632+45975.41</f>
        <v>48983.042000000001</v>
      </c>
      <c r="D12" s="44">
        <f>3241.759+49285.41</f>
        <v>52527.169000000002</v>
      </c>
      <c r="E12" s="19"/>
      <c r="F12" s="19"/>
      <c r="G12" s="19"/>
      <c r="H12" s="19"/>
      <c r="I12" s="19"/>
      <c r="J12" s="19"/>
      <c r="K12" s="19"/>
      <c r="L12" s="19"/>
      <c r="M12" s="19"/>
      <c r="N12" s="19"/>
    </row>
    <row r="13" spans="1:14" x14ac:dyDescent="0.25">
      <c r="B13" s="13" t="s">
        <v>169</v>
      </c>
      <c r="C13" s="20">
        <v>4468.8760000000002</v>
      </c>
      <c r="D13" s="20">
        <v>4942.2079999999996</v>
      </c>
      <c r="E13" s="19"/>
      <c r="F13" s="19"/>
      <c r="G13" s="19"/>
      <c r="H13" s="19"/>
      <c r="I13" s="19"/>
      <c r="J13" s="19"/>
      <c r="K13" s="19"/>
      <c r="L13" s="19"/>
      <c r="M13" s="19"/>
      <c r="N13" s="19"/>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4"/>
  <sheetViews>
    <sheetView zoomScale="70" zoomScaleNormal="70" workbookViewId="0">
      <selection activeCell="B17" sqref="B17"/>
    </sheetView>
  </sheetViews>
  <sheetFormatPr defaultRowHeight="15" x14ac:dyDescent="0.25"/>
  <cols>
    <col min="2" max="2" width="48.28515625" customWidth="1"/>
    <col min="3" max="3" width="11" bestFit="1" customWidth="1"/>
    <col min="4" max="4" width="10.5703125" bestFit="1" customWidth="1"/>
    <col min="5" max="14" width="6.5703125" customWidth="1"/>
    <col min="15" max="15" width="27.5703125" customWidth="1"/>
    <col min="16" max="16" width="35.7109375" customWidth="1"/>
    <col min="17" max="17" width="11.7109375" bestFit="1" customWidth="1"/>
  </cols>
  <sheetData>
    <row r="2" spans="2:14" x14ac:dyDescent="0.25">
      <c r="B2" s="2" t="s">
        <v>44</v>
      </c>
      <c r="C2" s="3">
        <v>43191</v>
      </c>
      <c r="D2" s="3">
        <v>43221</v>
      </c>
      <c r="E2" s="3">
        <v>43252</v>
      </c>
      <c r="F2" s="3">
        <v>43282</v>
      </c>
      <c r="G2" s="3">
        <v>43313</v>
      </c>
      <c r="H2" s="3">
        <v>43344</v>
      </c>
      <c r="I2" s="3">
        <v>43374</v>
      </c>
      <c r="J2" s="3">
        <v>43405</v>
      </c>
      <c r="K2" s="3">
        <v>43435</v>
      </c>
      <c r="L2" s="3">
        <v>43466</v>
      </c>
      <c r="M2" s="3">
        <v>43497</v>
      </c>
      <c r="N2" s="3">
        <v>43525</v>
      </c>
    </row>
    <row r="3" spans="2:14" x14ac:dyDescent="0.25">
      <c r="B3" s="13" t="s">
        <v>39</v>
      </c>
      <c r="C3" s="22">
        <v>0.11204639999999991</v>
      </c>
      <c r="D3" s="22">
        <v>0.1157812799999999</v>
      </c>
      <c r="E3" s="22"/>
      <c r="F3" s="22"/>
      <c r="G3" s="22"/>
      <c r="H3" s="22"/>
      <c r="I3" s="22"/>
      <c r="J3" s="22"/>
      <c r="K3" s="22"/>
      <c r="L3" s="22"/>
      <c r="M3" s="22"/>
      <c r="N3" s="22"/>
    </row>
    <row r="4" spans="2:14" x14ac:dyDescent="0.25">
      <c r="B4" s="13" t="s">
        <v>40</v>
      </c>
      <c r="C4" s="22">
        <v>1.6120484639999991E-2</v>
      </c>
      <c r="D4" s="22">
        <v>1.6657834127999992E-2</v>
      </c>
      <c r="E4" s="22"/>
      <c r="F4" s="22"/>
      <c r="G4" s="22"/>
      <c r="H4" s="22"/>
      <c r="I4" s="22"/>
      <c r="J4" s="22"/>
      <c r="K4" s="22"/>
      <c r="L4" s="22"/>
      <c r="M4" s="22"/>
      <c r="N4" s="22"/>
    </row>
    <row r="5" spans="2:14" x14ac:dyDescent="0.25">
      <c r="B5" s="13" t="s">
        <v>41</v>
      </c>
      <c r="C5" s="22">
        <v>1.638527E-2</v>
      </c>
      <c r="D5" s="22">
        <v>0.27563451</v>
      </c>
      <c r="E5" s="22"/>
      <c r="F5" s="22"/>
      <c r="G5" s="22"/>
      <c r="H5" s="22"/>
      <c r="I5" s="22"/>
      <c r="J5" s="22"/>
      <c r="K5" s="22"/>
      <c r="L5" s="22"/>
      <c r="M5" s="22"/>
      <c r="N5" s="22"/>
    </row>
    <row r="6" spans="2:14" ht="16.5" customHeight="1" x14ac:dyDescent="0.25">
      <c r="B6" s="13" t="s">
        <v>42</v>
      </c>
      <c r="C6" s="22">
        <v>0</v>
      </c>
      <c r="D6" s="22">
        <v>0</v>
      </c>
      <c r="E6" s="22"/>
      <c r="F6" s="22"/>
      <c r="G6" s="22"/>
      <c r="H6" s="22"/>
      <c r="I6" s="22"/>
      <c r="J6" s="22"/>
      <c r="K6" s="22"/>
      <c r="L6" s="22"/>
      <c r="M6" s="22"/>
      <c r="N6" s="22"/>
    </row>
    <row r="7" spans="2:14" ht="15.75" customHeight="1" x14ac:dyDescent="0.25">
      <c r="B7" s="13" t="s">
        <v>43</v>
      </c>
      <c r="C7" s="22">
        <v>0</v>
      </c>
      <c r="D7" s="22">
        <v>0</v>
      </c>
      <c r="E7" s="22"/>
      <c r="F7" s="22"/>
      <c r="G7" s="22"/>
      <c r="H7" s="22"/>
      <c r="I7" s="22"/>
      <c r="J7" s="22"/>
      <c r="K7" s="22"/>
      <c r="L7" s="22"/>
      <c r="M7" s="22"/>
      <c r="N7" s="22"/>
    </row>
    <row r="8" spans="2:14" x14ac:dyDescent="0.25">
      <c r="B8" s="13" t="s">
        <v>174</v>
      </c>
      <c r="C8" s="22">
        <v>2.59546163</v>
      </c>
      <c r="D8" s="22">
        <v>0.28799999999999998</v>
      </c>
      <c r="E8" s="22"/>
      <c r="F8" s="22"/>
      <c r="G8" s="22"/>
      <c r="H8" s="22"/>
      <c r="I8" s="22"/>
      <c r="J8" s="22"/>
      <c r="K8" s="22"/>
      <c r="L8" s="22"/>
      <c r="M8" s="22"/>
      <c r="N8" s="22"/>
    </row>
    <row r="11" spans="2:14" x14ac:dyDescent="0.25">
      <c r="B11" s="2" t="s">
        <v>99</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13" t="s">
        <v>96</v>
      </c>
      <c r="C12" s="22">
        <v>18.728528087572712</v>
      </c>
      <c r="D12" s="22">
        <v>13.6</v>
      </c>
      <c r="E12" s="50"/>
      <c r="F12" s="50"/>
      <c r="G12" s="50"/>
      <c r="H12" s="50"/>
      <c r="I12" s="50"/>
      <c r="J12" s="50"/>
      <c r="K12" s="50"/>
      <c r="L12" s="50"/>
      <c r="M12" s="50"/>
      <c r="N12" s="50"/>
    </row>
    <row r="13" spans="2:14" x14ac:dyDescent="0.25">
      <c r="B13" s="13" t="s">
        <v>97</v>
      </c>
      <c r="C13" s="22">
        <v>3.988</v>
      </c>
      <c r="D13" s="16">
        <v>10.3</v>
      </c>
      <c r="E13" s="50"/>
      <c r="F13" s="50"/>
      <c r="G13" s="50"/>
      <c r="H13" s="50"/>
      <c r="I13" s="50"/>
      <c r="J13" s="50"/>
      <c r="K13" s="50"/>
      <c r="L13" s="50"/>
      <c r="M13" s="50"/>
      <c r="N13" s="50"/>
    </row>
    <row r="14" spans="2:14" x14ac:dyDescent="0.25">
      <c r="B14" s="13" t="s">
        <v>98</v>
      </c>
      <c r="C14" s="22">
        <v>0</v>
      </c>
      <c r="D14" s="16">
        <v>0</v>
      </c>
      <c r="E14" s="50"/>
      <c r="F14" s="50"/>
      <c r="G14" s="50"/>
      <c r="H14" s="50"/>
      <c r="I14" s="50"/>
      <c r="J14" s="50"/>
      <c r="K14" s="50"/>
      <c r="L14" s="50"/>
      <c r="M14" s="50"/>
      <c r="N14" s="50"/>
    </row>
    <row r="15" spans="2:14" x14ac:dyDescent="0.25">
      <c r="B15" s="13" t="s">
        <v>100</v>
      </c>
      <c r="C15" s="22">
        <v>2.74</v>
      </c>
      <c r="D15" s="16">
        <v>0.7</v>
      </c>
      <c r="E15" s="50"/>
      <c r="F15" s="50"/>
      <c r="G15" s="50"/>
      <c r="H15" s="50"/>
      <c r="I15" s="50"/>
      <c r="J15" s="50"/>
      <c r="K15" s="50"/>
      <c r="L15" s="50"/>
      <c r="M15" s="50"/>
      <c r="N15" s="50"/>
    </row>
    <row r="16" spans="2:14" x14ac:dyDescent="0.25">
      <c r="B16" s="67" t="s">
        <v>244</v>
      </c>
      <c r="C16" s="54">
        <f>'Total categories'!C12</f>
        <v>4.5475074696259803</v>
      </c>
      <c r="D16" s="54">
        <f>'Total categories'!D12</f>
        <v>9.8401120428144857</v>
      </c>
      <c r="E16" s="78"/>
      <c r="F16" s="78"/>
      <c r="G16" s="78"/>
      <c r="H16" s="78"/>
      <c r="I16" s="78"/>
      <c r="J16" s="78"/>
      <c r="K16" s="78"/>
      <c r="L16" s="78"/>
      <c r="M16" s="78"/>
      <c r="N16" s="78"/>
    </row>
    <row r="20" spans="2:14" x14ac:dyDescent="0.25">
      <c r="B20" s="2" t="s">
        <v>150</v>
      </c>
      <c r="C20" s="3">
        <v>43191</v>
      </c>
      <c r="D20" s="3">
        <v>43221</v>
      </c>
      <c r="E20" s="3">
        <v>43252</v>
      </c>
      <c r="F20" s="3">
        <v>43282</v>
      </c>
      <c r="G20" s="3">
        <v>43313</v>
      </c>
      <c r="H20" s="3">
        <v>43344</v>
      </c>
      <c r="I20" s="3">
        <v>43374</v>
      </c>
      <c r="J20" s="3">
        <v>43405</v>
      </c>
      <c r="K20" s="3">
        <v>43435</v>
      </c>
      <c r="L20" s="3">
        <v>43466</v>
      </c>
      <c r="M20" s="3">
        <v>43497</v>
      </c>
      <c r="N20" s="3">
        <v>43525</v>
      </c>
    </row>
    <row r="21" spans="2:14" x14ac:dyDescent="0.25">
      <c r="B21" s="13" t="s">
        <v>96</v>
      </c>
      <c r="C21" s="20">
        <v>283855</v>
      </c>
      <c r="D21" s="20">
        <v>237011</v>
      </c>
      <c r="E21" s="20"/>
      <c r="F21" s="20"/>
      <c r="G21" s="20"/>
      <c r="H21" s="20"/>
      <c r="I21" s="20"/>
      <c r="J21" s="20"/>
      <c r="K21" s="20"/>
      <c r="L21" s="20"/>
      <c r="M21" s="20"/>
      <c r="N21" s="20"/>
    </row>
    <row r="22" spans="2:14" x14ac:dyDescent="0.25">
      <c r="B22" s="13" t="s">
        <v>97</v>
      </c>
      <c r="C22" s="20">
        <v>126086</v>
      </c>
      <c r="D22" s="20">
        <v>292701</v>
      </c>
      <c r="E22" s="20"/>
      <c r="F22" s="20"/>
      <c r="G22" s="20"/>
      <c r="H22" s="20"/>
      <c r="I22" s="20"/>
      <c r="J22" s="20"/>
      <c r="K22" s="20"/>
      <c r="L22" s="20"/>
      <c r="M22" s="20"/>
      <c r="N22" s="20"/>
    </row>
    <row r="23" spans="2:14" x14ac:dyDescent="0.25">
      <c r="B23" s="13" t="s">
        <v>98</v>
      </c>
      <c r="C23" s="20">
        <v>0</v>
      </c>
      <c r="D23" s="20" t="s">
        <v>170</v>
      </c>
      <c r="E23" s="20"/>
      <c r="F23" s="20"/>
      <c r="G23" s="20"/>
      <c r="H23" s="20"/>
      <c r="I23" s="20"/>
      <c r="J23" s="20"/>
      <c r="K23" s="20"/>
      <c r="L23" s="20"/>
      <c r="M23" s="20"/>
      <c r="N23" s="20"/>
    </row>
    <row r="24" spans="2:14" x14ac:dyDescent="0.25">
      <c r="B24" s="13"/>
      <c r="C24" s="20"/>
      <c r="D24" s="20"/>
      <c r="E24" s="20"/>
      <c r="F24" s="20"/>
      <c r="G24" s="20"/>
      <c r="H24" s="20"/>
      <c r="I24" s="20"/>
      <c r="J24" s="20"/>
      <c r="K24" s="20"/>
      <c r="L24" s="20"/>
      <c r="M24" s="20"/>
      <c r="N24" s="20"/>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C13"/>
  <sheetViews>
    <sheetView zoomScale="70" zoomScaleNormal="70" workbookViewId="0">
      <selection activeCell="D10" sqref="D10:D11"/>
    </sheetView>
  </sheetViews>
  <sheetFormatPr defaultRowHeight="15" x14ac:dyDescent="0.25"/>
  <cols>
    <col min="2" max="2" width="24.5703125" bestFit="1" customWidth="1"/>
    <col min="3" max="3" width="9.5703125" bestFit="1"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44</v>
      </c>
      <c r="C2" s="3">
        <v>43191</v>
      </c>
      <c r="D2" s="3">
        <v>43221</v>
      </c>
      <c r="E2" s="3">
        <v>43252</v>
      </c>
      <c r="F2" s="3">
        <v>43282</v>
      </c>
      <c r="G2" s="3">
        <v>43313</v>
      </c>
      <c r="H2" s="3">
        <v>43344</v>
      </c>
      <c r="I2" s="3">
        <v>43374</v>
      </c>
      <c r="J2" s="3">
        <v>43405</v>
      </c>
      <c r="K2" s="3">
        <v>43435</v>
      </c>
      <c r="L2" s="3">
        <v>43466</v>
      </c>
      <c r="M2" s="3">
        <v>43497</v>
      </c>
      <c r="N2" s="3">
        <v>43525</v>
      </c>
    </row>
    <row r="3" spans="2:29" x14ac:dyDescent="0.25">
      <c r="B3" s="13" t="s">
        <v>102</v>
      </c>
      <c r="C3" s="22">
        <v>0.23039000000000001</v>
      </c>
      <c r="D3" s="22">
        <v>8.3770135558110012E-2</v>
      </c>
      <c r="E3" s="22"/>
      <c r="F3" s="22"/>
      <c r="G3" s="22"/>
      <c r="H3" s="22"/>
      <c r="I3" s="22"/>
      <c r="J3" s="22"/>
      <c r="K3" s="22"/>
      <c r="L3" s="22"/>
      <c r="M3" s="22"/>
      <c r="N3" s="22"/>
      <c r="AC3" s="1"/>
    </row>
    <row r="4" spans="2:29" x14ac:dyDescent="0.25">
      <c r="B4" s="13" t="s">
        <v>103</v>
      </c>
      <c r="C4" s="22">
        <v>0.19076399999999999</v>
      </c>
      <c r="D4" s="22">
        <v>1.95261229185158</v>
      </c>
      <c r="E4" s="22"/>
      <c r="F4" s="22"/>
      <c r="G4" s="22"/>
      <c r="H4" s="22"/>
      <c r="I4" s="22"/>
      <c r="J4" s="22"/>
      <c r="K4" s="22"/>
      <c r="L4" s="22"/>
      <c r="M4" s="22"/>
      <c r="N4" s="22"/>
      <c r="AC4" s="1"/>
    </row>
    <row r="5" spans="2:29" x14ac:dyDescent="0.25">
      <c r="B5" s="13" t="s">
        <v>104</v>
      </c>
      <c r="C5" s="22">
        <v>0</v>
      </c>
      <c r="D5" s="22">
        <v>0</v>
      </c>
      <c r="E5" s="22"/>
      <c r="F5" s="22"/>
      <c r="G5" s="22"/>
      <c r="H5" s="22"/>
      <c r="I5" s="22"/>
      <c r="J5" s="22"/>
      <c r="K5" s="22"/>
      <c r="L5" s="22"/>
      <c r="M5" s="22"/>
      <c r="N5" s="22"/>
      <c r="AC5" s="1"/>
    </row>
    <row r="6" spans="2:29" x14ac:dyDescent="0.25">
      <c r="B6" s="67" t="s">
        <v>101</v>
      </c>
      <c r="C6" s="68">
        <v>0.28599999999999998</v>
      </c>
      <c r="D6" s="68">
        <v>0.42099999999999999</v>
      </c>
      <c r="E6" s="68"/>
      <c r="F6" s="68"/>
      <c r="G6" s="68"/>
      <c r="H6" s="68"/>
      <c r="I6" s="68"/>
      <c r="J6" s="68"/>
      <c r="K6" s="68"/>
      <c r="L6" s="68"/>
      <c r="M6" s="68"/>
      <c r="N6" s="68"/>
    </row>
    <row r="9" spans="2:29" x14ac:dyDescent="0.25">
      <c r="B9" s="2" t="s">
        <v>136</v>
      </c>
      <c r="C9" s="3">
        <v>43191</v>
      </c>
      <c r="D9" s="3">
        <v>43221</v>
      </c>
      <c r="E9" s="3">
        <v>43252</v>
      </c>
      <c r="F9" s="3">
        <v>43282</v>
      </c>
      <c r="G9" s="3">
        <v>43313</v>
      </c>
      <c r="H9" s="3">
        <v>43344</v>
      </c>
      <c r="I9" s="3">
        <v>43374</v>
      </c>
      <c r="J9" s="3">
        <v>43405</v>
      </c>
      <c r="K9" s="3">
        <v>43435</v>
      </c>
      <c r="L9" s="3">
        <v>43466</v>
      </c>
      <c r="M9" s="3">
        <v>43497</v>
      </c>
      <c r="N9" s="3">
        <v>43525</v>
      </c>
    </row>
    <row r="10" spans="2:29" x14ac:dyDescent="0.25">
      <c r="B10" s="13" t="s">
        <v>137</v>
      </c>
      <c r="C10" s="20">
        <v>7746</v>
      </c>
      <c r="D10" s="20">
        <v>2620</v>
      </c>
      <c r="E10" s="20"/>
      <c r="F10" s="20"/>
      <c r="G10" s="20"/>
      <c r="H10" s="20"/>
      <c r="I10" s="20"/>
      <c r="J10" s="20"/>
      <c r="K10" s="20"/>
      <c r="L10" s="20"/>
      <c r="M10" s="20"/>
      <c r="N10" s="20"/>
    </row>
    <row r="11" spans="2:29" x14ac:dyDescent="0.25">
      <c r="B11" s="13" t="s">
        <v>138</v>
      </c>
      <c r="C11" s="20">
        <v>11600</v>
      </c>
      <c r="D11" s="20">
        <v>61661</v>
      </c>
      <c r="E11" s="20"/>
      <c r="F11" s="20"/>
      <c r="G11" s="20"/>
      <c r="H11" s="20"/>
      <c r="I11" s="20"/>
      <c r="J11" s="20"/>
      <c r="K11" s="20"/>
      <c r="L11" s="20"/>
      <c r="M11" s="20"/>
      <c r="N11" s="20"/>
    </row>
    <row r="12" spans="2:29" x14ac:dyDescent="0.25">
      <c r="B12" s="13" t="s">
        <v>139</v>
      </c>
      <c r="C12" s="20">
        <v>0</v>
      </c>
      <c r="D12" s="20" t="s">
        <v>170</v>
      </c>
      <c r="E12" s="20"/>
      <c r="F12" s="20"/>
      <c r="G12" s="20"/>
      <c r="H12" s="20"/>
      <c r="I12" s="20"/>
      <c r="J12" s="20"/>
      <c r="K12" s="20"/>
      <c r="L12" s="20"/>
      <c r="M12" s="20"/>
      <c r="N12" s="20"/>
    </row>
    <row r="13" spans="2:29" x14ac:dyDescent="0.25">
      <c r="B13" s="67" t="s">
        <v>101</v>
      </c>
      <c r="C13" s="69">
        <v>0</v>
      </c>
      <c r="D13" s="69" t="s">
        <v>170</v>
      </c>
      <c r="E13" s="69"/>
      <c r="F13" s="69"/>
      <c r="G13" s="69"/>
      <c r="H13" s="69"/>
      <c r="I13" s="69"/>
      <c r="J13" s="69"/>
      <c r="K13" s="69"/>
      <c r="L13" s="69"/>
      <c r="M13" s="69"/>
      <c r="N13" s="69"/>
    </row>
  </sheetData>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2"/>
  <sheetViews>
    <sheetView zoomScale="70" zoomScaleNormal="70" workbookViewId="0">
      <selection activeCell="D3" sqref="D3:D10"/>
    </sheetView>
  </sheetViews>
  <sheetFormatPr defaultRowHeight="15" x14ac:dyDescent="0.25"/>
  <cols>
    <col min="2" max="2" width="60.28515625" customWidth="1"/>
    <col min="3" max="3" width="10.28515625" bestFit="1" customWidth="1"/>
    <col min="4" max="4" width="9.7109375"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44</v>
      </c>
      <c r="C2" s="3">
        <v>43191</v>
      </c>
      <c r="D2" s="3">
        <v>43221</v>
      </c>
      <c r="E2" s="3">
        <v>43252</v>
      </c>
      <c r="F2" s="3">
        <v>43282</v>
      </c>
      <c r="G2" s="3">
        <v>43313</v>
      </c>
      <c r="H2" s="3">
        <v>43344</v>
      </c>
      <c r="I2" s="3">
        <v>43374</v>
      </c>
      <c r="J2" s="3">
        <v>43405</v>
      </c>
      <c r="K2" s="3">
        <v>43435</v>
      </c>
      <c r="L2" s="3">
        <v>43466</v>
      </c>
      <c r="M2" s="3">
        <v>43497</v>
      </c>
      <c r="N2" s="3">
        <v>43525</v>
      </c>
    </row>
    <row r="3" spans="2:14" x14ac:dyDescent="0.25">
      <c r="B3" s="13" t="s">
        <v>30</v>
      </c>
      <c r="C3" s="22">
        <v>1.2509999999999999</v>
      </c>
      <c r="D3" s="22">
        <v>1.1579999999999999</v>
      </c>
      <c r="E3" s="22"/>
      <c r="F3" s="22"/>
      <c r="G3" s="22"/>
      <c r="H3" s="22"/>
      <c r="I3" s="22"/>
      <c r="J3" s="22"/>
      <c r="K3" s="22"/>
      <c r="L3" s="22"/>
      <c r="M3" s="22"/>
      <c r="N3" s="22"/>
    </row>
    <row r="4" spans="2:14" x14ac:dyDescent="0.25">
      <c r="B4" s="13" t="s">
        <v>154</v>
      </c>
      <c r="C4" s="22">
        <v>4.0454750400000004</v>
      </c>
      <c r="D4" s="22">
        <v>4.0376832</v>
      </c>
      <c r="E4" s="22"/>
      <c r="F4" s="22"/>
      <c r="G4" s="22"/>
      <c r="H4" s="22"/>
      <c r="I4" s="22"/>
      <c r="J4" s="22"/>
      <c r="K4" s="22"/>
      <c r="L4" s="22"/>
      <c r="M4" s="22"/>
      <c r="N4" s="22"/>
    </row>
    <row r="5" spans="2:14" x14ac:dyDescent="0.25">
      <c r="B5" s="13" t="s">
        <v>47</v>
      </c>
      <c r="C5" s="22">
        <v>0</v>
      </c>
      <c r="D5" s="22">
        <v>0</v>
      </c>
      <c r="E5" s="22"/>
      <c r="F5" s="22"/>
      <c r="G5" s="22"/>
      <c r="H5" s="22"/>
      <c r="I5" s="22"/>
      <c r="J5" s="22"/>
      <c r="K5" s="22"/>
      <c r="L5" s="22"/>
      <c r="M5" s="22"/>
      <c r="N5" s="22"/>
    </row>
    <row r="6" spans="2:14" x14ac:dyDescent="0.25">
      <c r="B6" s="13" t="s">
        <v>49</v>
      </c>
      <c r="C6" s="22">
        <v>3.2549999999999989E-2</v>
      </c>
      <c r="D6" s="22">
        <v>1.5050000000000006E-2</v>
      </c>
      <c r="E6" s="22"/>
      <c r="F6" s="22"/>
      <c r="G6" s="22"/>
      <c r="H6" s="22"/>
      <c r="I6" s="22"/>
      <c r="J6" s="22"/>
      <c r="K6" s="22"/>
      <c r="L6" s="22"/>
      <c r="M6" s="22"/>
      <c r="N6" s="22"/>
    </row>
    <row r="7" spans="2:14" x14ac:dyDescent="0.25">
      <c r="B7" s="13" t="s">
        <v>50</v>
      </c>
      <c r="C7" s="22">
        <v>0.15678468000000004</v>
      </c>
      <c r="D7" s="22">
        <v>6.3168480000000013E-2</v>
      </c>
      <c r="E7" s="22"/>
      <c r="F7" s="22"/>
      <c r="G7" s="22"/>
      <c r="H7" s="22"/>
      <c r="I7" s="22"/>
      <c r="J7" s="22"/>
      <c r="K7" s="22"/>
      <c r="L7" s="22"/>
      <c r="M7" s="22"/>
      <c r="N7" s="22"/>
    </row>
    <row r="8" spans="2:14" x14ac:dyDescent="0.25">
      <c r="B8" s="13" t="s">
        <v>48</v>
      </c>
      <c r="C8" s="22">
        <v>0.49896000000000024</v>
      </c>
      <c r="D8" s="22">
        <v>0.50940500000000022</v>
      </c>
      <c r="E8" s="22"/>
      <c r="F8" s="22"/>
      <c r="G8" s="22"/>
      <c r="H8" s="22"/>
      <c r="I8" s="22"/>
      <c r="J8" s="22"/>
      <c r="K8" s="22"/>
      <c r="L8" s="22"/>
      <c r="M8" s="22"/>
      <c r="N8" s="22"/>
    </row>
    <row r="9" spans="2:14" x14ac:dyDescent="0.25">
      <c r="B9" s="13" t="s">
        <v>51</v>
      </c>
      <c r="C9" s="22">
        <v>0.3743249999999998</v>
      </c>
      <c r="D9" s="22">
        <v>0.38680249999999977</v>
      </c>
      <c r="E9" s="22"/>
      <c r="F9" s="22"/>
      <c r="G9" s="22"/>
      <c r="H9" s="22"/>
      <c r="I9" s="22"/>
      <c r="J9" s="22"/>
      <c r="K9" s="22"/>
      <c r="L9" s="22"/>
      <c r="M9" s="22"/>
      <c r="N9" s="22"/>
    </row>
    <row r="10" spans="2:14" x14ac:dyDescent="0.25">
      <c r="B10" s="13" t="s">
        <v>52</v>
      </c>
      <c r="C10" s="22">
        <v>0.32519756999999988</v>
      </c>
      <c r="D10" s="22">
        <v>0.45542747000000017</v>
      </c>
      <c r="E10" s="22"/>
      <c r="F10" s="22"/>
      <c r="G10" s="22"/>
      <c r="H10" s="22"/>
      <c r="I10" s="22"/>
      <c r="J10" s="22"/>
      <c r="K10" s="22"/>
      <c r="L10" s="22"/>
      <c r="M10" s="22"/>
      <c r="N10" s="22"/>
    </row>
    <row r="12" spans="2:14" x14ac:dyDescent="0.25">
      <c r="B12" s="2" t="s">
        <v>108</v>
      </c>
      <c r="C12" s="3">
        <v>43191</v>
      </c>
      <c r="D12" s="3">
        <v>43221</v>
      </c>
      <c r="E12" s="3">
        <v>43252</v>
      </c>
      <c r="F12" s="3">
        <v>43282</v>
      </c>
      <c r="G12" s="3">
        <v>43313</v>
      </c>
      <c r="H12" s="3">
        <v>43344</v>
      </c>
      <c r="I12" s="3">
        <v>43374</v>
      </c>
      <c r="J12" s="3">
        <v>43405</v>
      </c>
      <c r="K12" s="3">
        <v>43435</v>
      </c>
      <c r="L12" s="3">
        <v>43466</v>
      </c>
      <c r="M12" s="3">
        <v>43497</v>
      </c>
      <c r="N12" s="3">
        <v>43525</v>
      </c>
    </row>
    <row r="13" spans="2:14" x14ac:dyDescent="0.25">
      <c r="B13" s="13" t="s">
        <v>105</v>
      </c>
      <c r="C13" s="20">
        <f>(525*60)+(525*60)</f>
        <v>63000</v>
      </c>
      <c r="D13" s="20">
        <v>65100</v>
      </c>
      <c r="E13" s="20"/>
      <c r="F13" s="20"/>
      <c r="G13" s="20"/>
      <c r="H13" s="20"/>
      <c r="I13" s="20"/>
      <c r="J13" s="20"/>
      <c r="K13" s="20"/>
      <c r="L13" s="20"/>
      <c r="M13" s="20"/>
      <c r="N13" s="20"/>
    </row>
    <row r="14" spans="2:14" x14ac:dyDescent="0.25">
      <c r="B14" s="13" t="s">
        <v>106</v>
      </c>
      <c r="C14" s="20">
        <f>(504*90)+(504*90)</f>
        <v>90720</v>
      </c>
      <c r="D14" s="20">
        <v>93780</v>
      </c>
      <c r="E14" s="20"/>
      <c r="F14" s="20"/>
      <c r="G14" s="20"/>
      <c r="H14" s="20"/>
      <c r="I14" s="20"/>
      <c r="J14" s="20"/>
      <c r="K14" s="20"/>
      <c r="L14" s="20"/>
      <c r="M14" s="20"/>
      <c r="N14" s="20"/>
    </row>
    <row r="15" spans="2:14" x14ac:dyDescent="0.25">
      <c r="B15" s="13" t="s">
        <v>107</v>
      </c>
      <c r="C15" s="20">
        <v>159712.75</v>
      </c>
      <c r="D15" s="51">
        <v>159528.13</v>
      </c>
      <c r="E15" s="20"/>
      <c r="F15" s="20"/>
      <c r="G15" s="20"/>
      <c r="H15" s="20"/>
      <c r="I15" s="20"/>
      <c r="J15" s="20"/>
      <c r="K15" s="20"/>
      <c r="L15" s="20"/>
      <c r="M15" s="20"/>
      <c r="N15" s="20"/>
    </row>
    <row r="16" spans="2:14" x14ac:dyDescent="0.25">
      <c r="B16" s="13"/>
      <c r="C16" s="20"/>
      <c r="D16" s="20"/>
      <c r="E16" s="20"/>
      <c r="F16" s="20"/>
      <c r="G16" s="20"/>
      <c r="H16" s="20"/>
      <c r="I16" s="20"/>
      <c r="J16" s="20"/>
      <c r="K16" s="20"/>
      <c r="L16" s="20"/>
      <c r="M16" s="20"/>
      <c r="N16" s="20"/>
    </row>
    <row r="19" spans="3:3" x14ac:dyDescent="0.25">
      <c r="C19" s="11"/>
    </row>
    <row r="20" spans="3:3" x14ac:dyDescent="0.25">
      <c r="C20" s="11"/>
    </row>
    <row r="21" spans="3:3" x14ac:dyDescent="0.25">
      <c r="C21" s="11"/>
    </row>
    <row r="22" spans="3:3" x14ac:dyDescent="0.25">
      <c r="C22" s="11"/>
    </row>
    <row r="23" spans="3:3" x14ac:dyDescent="0.25">
      <c r="C23" s="11"/>
    </row>
    <row r="24" spans="3:3" x14ac:dyDescent="0.25">
      <c r="C24" s="11"/>
    </row>
    <row r="25" spans="3:3" x14ac:dyDescent="0.25">
      <c r="C25" s="11"/>
    </row>
    <row r="26" spans="3:3" x14ac:dyDescent="0.25">
      <c r="C26" s="11"/>
    </row>
    <row r="27" spans="3:3" x14ac:dyDescent="0.25">
      <c r="C27" s="11"/>
    </row>
    <row r="28" spans="3:3" x14ac:dyDescent="0.25">
      <c r="C28" s="11"/>
    </row>
    <row r="29" spans="3:3" x14ac:dyDescent="0.25">
      <c r="C29" s="11"/>
    </row>
    <row r="30" spans="3:3" x14ac:dyDescent="0.25">
      <c r="C30" s="11"/>
    </row>
    <row r="31" spans="3:3" x14ac:dyDescent="0.25">
      <c r="C31" s="11"/>
    </row>
    <row r="32" spans="3:3" x14ac:dyDescent="0.25">
      <c r="C32" s="11"/>
    </row>
    <row r="33" spans="3:3" x14ac:dyDescent="0.25">
      <c r="C33" s="11"/>
    </row>
    <row r="34" spans="3:3" x14ac:dyDescent="0.25">
      <c r="C34" s="11"/>
    </row>
    <row r="35" spans="3:3" x14ac:dyDescent="0.25">
      <c r="C35" s="11"/>
    </row>
    <row r="36" spans="3:3" x14ac:dyDescent="0.25">
      <c r="C36" s="11"/>
    </row>
    <row r="37" spans="3:3" x14ac:dyDescent="0.25">
      <c r="C37" s="11"/>
    </row>
    <row r="38" spans="3:3" x14ac:dyDescent="0.25">
      <c r="C38" s="11"/>
    </row>
    <row r="39" spans="3:3" x14ac:dyDescent="0.25">
      <c r="C39" s="11"/>
    </row>
    <row r="40" spans="3:3" x14ac:dyDescent="0.25">
      <c r="C40" s="11"/>
    </row>
    <row r="41" spans="3:3" x14ac:dyDescent="0.25">
      <c r="C41" s="11"/>
    </row>
    <row r="42" spans="3:3" x14ac:dyDescent="0.25">
      <c r="C42" s="1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6"/>
  <sheetViews>
    <sheetView zoomScale="55" zoomScaleNormal="55" workbookViewId="0">
      <selection activeCell="C3" sqref="C3"/>
    </sheetView>
  </sheetViews>
  <sheetFormatPr defaultRowHeight="15" x14ac:dyDescent="0.25"/>
  <cols>
    <col min="1" max="1" width="64.140625" customWidth="1"/>
    <col min="2" max="2" width="11.28515625" bestFit="1" customWidth="1"/>
    <col min="3" max="3" width="11.5703125" bestFit="1" customWidth="1"/>
    <col min="4" max="4" width="11.28515625" bestFit="1" customWidth="1"/>
    <col min="5" max="5" width="11" bestFit="1" customWidth="1"/>
    <col min="6" max="6" width="10.5703125" bestFit="1" customWidth="1"/>
    <col min="7" max="7" width="10.85546875" bestFit="1" customWidth="1"/>
    <col min="8" max="8" width="8" bestFit="1" customWidth="1"/>
    <col min="9" max="9" width="8.42578125" bestFit="1" customWidth="1"/>
    <col min="10" max="10" width="8.140625" bestFit="1" customWidth="1"/>
    <col min="11" max="11" width="7.7109375" bestFit="1" customWidth="1"/>
    <col min="12" max="12" width="8.140625" bestFit="1" customWidth="1"/>
    <col min="13" max="13" width="8.42578125" bestFit="1" customWidth="1"/>
    <col min="14" max="31" width="3" bestFit="1" customWidth="1"/>
    <col min="32" max="32" width="3" customWidth="1"/>
    <col min="33" max="51" width="3" bestFit="1" customWidth="1"/>
  </cols>
  <sheetData>
    <row r="2" spans="1:13" x14ac:dyDescent="0.25">
      <c r="A2" s="8" t="s">
        <v>44</v>
      </c>
      <c r="B2" s="9">
        <v>43191</v>
      </c>
      <c r="C2" s="9">
        <v>43221</v>
      </c>
      <c r="D2" s="9">
        <v>43252</v>
      </c>
      <c r="E2" s="9">
        <v>43282</v>
      </c>
      <c r="F2" s="9">
        <v>43313</v>
      </c>
      <c r="G2" s="9">
        <v>43344</v>
      </c>
      <c r="H2" s="9">
        <v>43374</v>
      </c>
      <c r="I2" s="9">
        <v>43405</v>
      </c>
      <c r="J2" s="9">
        <v>43435</v>
      </c>
      <c r="K2" s="9">
        <v>43466</v>
      </c>
      <c r="L2" s="9">
        <v>43497</v>
      </c>
      <c r="M2" s="9">
        <v>43525</v>
      </c>
    </row>
    <row r="3" spans="1:13" x14ac:dyDescent="0.25">
      <c r="A3" s="1" t="s">
        <v>29</v>
      </c>
      <c r="B3" s="16">
        <v>1.11208421956359</v>
      </c>
      <c r="C3" s="16">
        <v>1.3560000000000001</v>
      </c>
      <c r="D3" s="16"/>
      <c r="E3" s="16"/>
      <c r="F3" s="16"/>
      <c r="G3" s="16"/>
      <c r="H3" s="16"/>
      <c r="I3" s="16"/>
      <c r="J3" s="16"/>
      <c r="K3" s="16"/>
      <c r="L3" s="16"/>
      <c r="M3" s="16"/>
    </row>
    <row r="4" spans="1:13" x14ac:dyDescent="0.25">
      <c r="A4" s="23" t="s">
        <v>53</v>
      </c>
      <c r="B4" s="16">
        <f>'MBSS AS Costs'!B10</f>
        <v>1.00741858</v>
      </c>
      <c r="C4" s="16">
        <f>'MBSS AS Costs'!C10</f>
        <v>1.29392252</v>
      </c>
      <c r="D4" s="16"/>
      <c r="E4" s="16"/>
      <c r="F4" s="16"/>
      <c r="G4" s="16"/>
      <c r="H4" s="16"/>
      <c r="I4" s="16"/>
      <c r="J4" s="16"/>
      <c r="K4" s="16"/>
      <c r="L4" s="16"/>
      <c r="M4" s="16"/>
    </row>
    <row r="5" spans="1:13" x14ac:dyDescent="0.25">
      <c r="A5" s="23" t="s">
        <v>54</v>
      </c>
      <c r="B5" s="16">
        <f>'MBSS AS Costs'!B11</f>
        <v>3.6332199999999982E-3</v>
      </c>
      <c r="C5" s="16">
        <f>'MBSS AS Costs'!C11</f>
        <v>2.4158499999999993E-3</v>
      </c>
      <c r="D5" s="16"/>
      <c r="E5" s="16"/>
      <c r="F5" s="16"/>
      <c r="G5" s="16"/>
      <c r="H5" s="16"/>
      <c r="I5" s="16"/>
      <c r="J5" s="16"/>
      <c r="K5" s="16"/>
      <c r="L5" s="16"/>
      <c r="M5" s="16"/>
    </row>
    <row r="6" spans="1:13" x14ac:dyDescent="0.25">
      <c r="A6" s="23" t="s">
        <v>55</v>
      </c>
      <c r="B6" s="16">
        <f>'MBSS AS Costs'!B12</f>
        <v>-1.7549590000000007E-2</v>
      </c>
      <c r="C6" s="16">
        <f>'MBSS AS Costs'!C12</f>
        <v>5.2887630000000005E-2</v>
      </c>
      <c r="D6" s="16"/>
      <c r="E6" s="16"/>
      <c r="F6" s="16"/>
      <c r="G6" s="16"/>
      <c r="H6" s="16"/>
      <c r="I6" s="16"/>
      <c r="J6" s="16"/>
      <c r="K6" s="16"/>
      <c r="L6" s="16"/>
      <c r="M6" s="16"/>
    </row>
    <row r="7" spans="1:13" x14ac:dyDescent="0.25">
      <c r="A7" s="23" t="s">
        <v>56</v>
      </c>
      <c r="B7" s="16">
        <f>'MBSS AS Costs'!B13</f>
        <v>2.4391029999999998E-2</v>
      </c>
      <c r="C7" s="16">
        <f>'MBSS AS Costs'!C13</f>
        <v>1.3107290000000001E-2</v>
      </c>
      <c r="D7" s="16"/>
      <c r="E7" s="16"/>
      <c r="F7" s="16"/>
      <c r="G7" s="16"/>
      <c r="H7" s="16"/>
      <c r="I7" s="16"/>
      <c r="J7" s="16"/>
      <c r="K7" s="16"/>
      <c r="L7" s="16"/>
      <c r="M7" s="16"/>
    </row>
    <row r="8" spans="1:13" x14ac:dyDescent="0.25">
      <c r="A8" s="23" t="s">
        <v>57</v>
      </c>
      <c r="B8" s="16">
        <f>'MBSS AS Costs'!B14</f>
        <v>4.9335000000000011E-2</v>
      </c>
      <c r="C8" s="16">
        <f>'MBSS AS Costs'!C14</f>
        <v>5.870149999999999E-2</v>
      </c>
      <c r="D8" s="16"/>
      <c r="E8" s="16"/>
      <c r="F8" s="16"/>
      <c r="G8" s="16"/>
      <c r="H8" s="16"/>
      <c r="I8" s="16"/>
      <c r="J8" s="16"/>
      <c r="K8" s="16"/>
      <c r="L8" s="16"/>
      <c r="M8" s="16"/>
    </row>
    <row r="9" spans="1:13" x14ac:dyDescent="0.25">
      <c r="A9" s="23" t="s">
        <v>58</v>
      </c>
      <c r="B9" s="16">
        <f>'MBSS AS Costs'!B15</f>
        <v>0.22949577999999995</v>
      </c>
      <c r="C9" s="16">
        <f>'MBSS AS Costs'!C15</f>
        <v>0.39648488999999987</v>
      </c>
      <c r="D9" s="16"/>
      <c r="E9" s="16"/>
      <c r="F9" s="16"/>
      <c r="G9" s="16"/>
      <c r="H9" s="16"/>
      <c r="I9" s="16"/>
      <c r="J9" s="16"/>
      <c r="K9" s="16"/>
      <c r="L9" s="16"/>
      <c r="M9" s="16"/>
    </row>
    <row r="10" spans="1:13" x14ac:dyDescent="0.25">
      <c r="A10" s="23" t="s">
        <v>140</v>
      </c>
      <c r="B10" s="16">
        <f>'MBSS AS Costs'!B16</f>
        <v>0</v>
      </c>
      <c r="C10" s="16">
        <f>'MBSS AS Costs'!C16</f>
        <v>0</v>
      </c>
      <c r="D10" s="16"/>
      <c r="E10" s="16"/>
      <c r="F10" s="16"/>
      <c r="G10" s="16"/>
      <c r="H10" s="16"/>
      <c r="I10" s="16"/>
      <c r="J10" s="16"/>
      <c r="K10" s="16"/>
      <c r="L10" s="16"/>
      <c r="M10" s="16"/>
    </row>
    <row r="11" spans="1:13" x14ac:dyDescent="0.25">
      <c r="A11" s="23" t="s">
        <v>59</v>
      </c>
      <c r="B11" s="16">
        <f>'MBSS AS Costs'!B17</f>
        <v>0</v>
      </c>
      <c r="C11" s="16">
        <f>'MBSS AS Costs'!C17</f>
        <v>0</v>
      </c>
      <c r="D11" s="16"/>
      <c r="E11" s="16"/>
      <c r="F11" s="16"/>
      <c r="G11" s="16"/>
      <c r="H11" s="16"/>
      <c r="I11" s="16"/>
      <c r="J11" s="16"/>
      <c r="K11" s="16"/>
      <c r="L11" s="16"/>
      <c r="M11" s="16"/>
    </row>
    <row r="12" spans="1:13" x14ac:dyDescent="0.25">
      <c r="A12" s="23" t="s">
        <v>141</v>
      </c>
      <c r="B12" s="16">
        <f>'MBSS AS Costs'!B18</f>
        <v>0.72065781000000051</v>
      </c>
      <c r="C12" s="16">
        <f>'MBSS AS Costs'!C18</f>
        <v>0.74400000000000033</v>
      </c>
      <c r="D12" s="16"/>
      <c r="E12" s="16"/>
      <c r="F12" s="16"/>
      <c r="G12" s="16"/>
      <c r="H12" s="16"/>
      <c r="I12" s="16"/>
      <c r="J12" s="16"/>
      <c r="K12" s="16"/>
      <c r="L12" s="16"/>
      <c r="M12" s="16"/>
    </row>
    <row r="13" spans="1:13" x14ac:dyDescent="0.25">
      <c r="A13" s="23" t="s">
        <v>60</v>
      </c>
      <c r="B13" s="16">
        <f>'MBSS AS Costs'!B19</f>
        <v>0.55342712999958976</v>
      </c>
      <c r="C13" s="16">
        <f>'MBSS AS Costs'!C19</f>
        <v>0.48654504999982201</v>
      </c>
      <c r="D13" s="16"/>
      <c r="E13" s="16"/>
      <c r="F13" s="16"/>
      <c r="G13" s="16"/>
      <c r="H13" s="16"/>
      <c r="I13" s="16"/>
      <c r="J13" s="16"/>
      <c r="K13" s="16"/>
      <c r="L13" s="16"/>
      <c r="M13" s="16"/>
    </row>
    <row r="14" spans="1:13" x14ac:dyDescent="0.25">
      <c r="A14" s="23" t="s">
        <v>61</v>
      </c>
      <c r="B14" s="16">
        <f>'MBSS AS Costs'!B20</f>
        <v>0</v>
      </c>
      <c r="C14" s="16">
        <f>'MBSS AS Costs'!C20</f>
        <v>0</v>
      </c>
      <c r="D14" s="16"/>
      <c r="E14" s="16"/>
      <c r="F14" s="16"/>
      <c r="G14" s="16"/>
      <c r="H14" s="16"/>
      <c r="I14" s="16"/>
      <c r="J14" s="16"/>
      <c r="K14" s="16"/>
      <c r="L14" s="16"/>
      <c r="M14" s="16"/>
    </row>
    <row r="15" spans="1:13" x14ac:dyDescent="0.25">
      <c r="A15" s="23" t="s">
        <v>62</v>
      </c>
      <c r="B15" s="16">
        <f>'MBSS AS Costs'!B21</f>
        <v>9.1793359999999977E-2</v>
      </c>
      <c r="C15" s="16">
        <f>'MBSS AS Costs'!C21</f>
        <v>7.0257700000000062E-2</v>
      </c>
      <c r="D15" s="16"/>
      <c r="E15" s="16"/>
      <c r="F15" s="16"/>
      <c r="G15" s="16"/>
      <c r="H15" s="16"/>
      <c r="I15" s="16"/>
      <c r="J15" s="16"/>
      <c r="K15" s="16"/>
      <c r="L15" s="16"/>
      <c r="M15" s="16"/>
    </row>
    <row r="16" spans="1:13" x14ac:dyDescent="0.25">
      <c r="A16" s="23" t="s">
        <v>143</v>
      </c>
      <c r="B16" s="16">
        <f>'MBSS AS Costs'!B22</f>
        <v>3.4583855000000008</v>
      </c>
      <c r="C16" s="16">
        <f>'MBSS AS Costs'!C22</f>
        <v>3.5538565000000011</v>
      </c>
      <c r="D16" s="16"/>
      <c r="E16" s="16"/>
      <c r="F16" s="16"/>
      <c r="G16" s="16"/>
      <c r="H16" s="16"/>
      <c r="I16" s="16"/>
      <c r="J16" s="16"/>
      <c r="K16" s="16"/>
      <c r="L16" s="16"/>
      <c r="M16" s="16"/>
    </row>
    <row r="17" spans="1:37" x14ac:dyDescent="0.25">
      <c r="A17" s="24" t="s">
        <v>142</v>
      </c>
      <c r="B17" s="16">
        <f>'MBSS AS Costs'!B23</f>
        <v>0.84099475000000012</v>
      </c>
      <c r="C17" s="16">
        <f>'MBSS AS Costs'!C23</f>
        <v>0.88743466999999998</v>
      </c>
      <c r="D17" s="16"/>
      <c r="E17" s="16"/>
      <c r="F17" s="16"/>
      <c r="G17" s="16"/>
      <c r="H17" s="16"/>
      <c r="I17" s="16"/>
      <c r="J17" s="16"/>
      <c r="K17" s="16"/>
      <c r="L17" s="16"/>
      <c r="M17" s="16"/>
    </row>
    <row r="18" spans="1:37" x14ac:dyDescent="0.25">
      <c r="A18" s="24" t="s">
        <v>144</v>
      </c>
      <c r="B18" s="16">
        <f>'MBSS AS Costs'!B24</f>
        <v>2.8356551000000003</v>
      </c>
      <c r="C18" s="16">
        <f>'MBSS AS Costs'!C24</f>
        <v>2.9221136200000011</v>
      </c>
      <c r="D18" s="16"/>
      <c r="E18" s="16"/>
      <c r="F18" s="16"/>
      <c r="G18" s="16"/>
      <c r="H18" s="16"/>
      <c r="I18" s="16"/>
      <c r="J18" s="16"/>
      <c r="K18" s="16"/>
      <c r="L18" s="16"/>
      <c r="M18" s="16"/>
    </row>
    <row r="21" spans="1:37" x14ac:dyDescent="0.25">
      <c r="B21" s="74">
        <v>43191</v>
      </c>
      <c r="C21" s="75"/>
      <c r="D21" s="76"/>
      <c r="E21" s="74">
        <v>43221</v>
      </c>
      <c r="F21" s="75"/>
      <c r="G21" s="76"/>
      <c r="H21" s="74">
        <v>43252</v>
      </c>
      <c r="I21" s="75"/>
      <c r="J21" s="76"/>
      <c r="K21" s="74">
        <v>43282</v>
      </c>
      <c r="L21" s="75"/>
      <c r="M21" s="76"/>
      <c r="N21" s="74">
        <v>43313</v>
      </c>
      <c r="O21" s="75"/>
      <c r="P21" s="76"/>
      <c r="Q21" s="74">
        <v>43344</v>
      </c>
      <c r="R21" s="75"/>
      <c r="S21" s="76"/>
      <c r="T21" s="74">
        <v>43374</v>
      </c>
      <c r="U21" s="75"/>
      <c r="V21" s="76"/>
      <c r="W21" s="74">
        <v>43405</v>
      </c>
      <c r="X21" s="75"/>
      <c r="Y21" s="76"/>
      <c r="Z21" s="74">
        <v>43435</v>
      </c>
      <c r="AA21" s="75"/>
      <c r="AB21" s="76"/>
      <c r="AC21" s="74">
        <v>43466</v>
      </c>
      <c r="AD21" s="75"/>
      <c r="AE21" s="76"/>
      <c r="AF21" s="74">
        <v>43497</v>
      </c>
      <c r="AG21" s="75"/>
      <c r="AH21" s="76"/>
      <c r="AI21" s="74">
        <v>43525</v>
      </c>
      <c r="AJ21" s="75"/>
      <c r="AK21" s="76"/>
    </row>
    <row r="22" spans="1:37" x14ac:dyDescent="0.25">
      <c r="A22" s="8" t="s">
        <v>145</v>
      </c>
      <c r="B22" s="9" t="s">
        <v>146</v>
      </c>
      <c r="C22" s="9" t="s">
        <v>147</v>
      </c>
      <c r="D22" s="9" t="s">
        <v>148</v>
      </c>
      <c r="E22" s="9" t="s">
        <v>146</v>
      </c>
      <c r="F22" s="9" t="s">
        <v>147</v>
      </c>
      <c r="G22" s="9" t="s">
        <v>148</v>
      </c>
      <c r="H22" s="9" t="s">
        <v>146</v>
      </c>
      <c r="I22" s="9" t="s">
        <v>147</v>
      </c>
      <c r="J22" s="9" t="s">
        <v>148</v>
      </c>
      <c r="K22" s="9" t="s">
        <v>146</v>
      </c>
      <c r="L22" s="9" t="s">
        <v>147</v>
      </c>
      <c r="M22" s="9" t="s">
        <v>148</v>
      </c>
      <c r="N22" s="9" t="s">
        <v>146</v>
      </c>
      <c r="O22" s="9" t="s">
        <v>147</v>
      </c>
      <c r="P22" s="9" t="s">
        <v>148</v>
      </c>
      <c r="Q22" s="9" t="s">
        <v>146</v>
      </c>
      <c r="R22" s="9" t="s">
        <v>147</v>
      </c>
      <c r="S22" s="9" t="s">
        <v>148</v>
      </c>
      <c r="T22" s="9" t="s">
        <v>146</v>
      </c>
      <c r="U22" s="9" t="s">
        <v>147</v>
      </c>
      <c r="V22" s="9" t="s">
        <v>148</v>
      </c>
      <c r="W22" s="9" t="s">
        <v>146</v>
      </c>
      <c r="X22" s="9" t="s">
        <v>147</v>
      </c>
      <c r="Y22" s="9" t="s">
        <v>148</v>
      </c>
      <c r="Z22" s="9" t="s">
        <v>146</v>
      </c>
      <c r="AA22" s="9" t="s">
        <v>147</v>
      </c>
      <c r="AB22" s="9" t="s">
        <v>148</v>
      </c>
      <c r="AC22" s="9" t="s">
        <v>146</v>
      </c>
      <c r="AD22" s="9" t="s">
        <v>147</v>
      </c>
      <c r="AE22" s="9" t="s">
        <v>148</v>
      </c>
      <c r="AF22" s="9" t="s">
        <v>146</v>
      </c>
      <c r="AG22" s="9" t="s">
        <v>147</v>
      </c>
      <c r="AH22" s="9" t="s">
        <v>148</v>
      </c>
      <c r="AI22" s="9" t="s">
        <v>146</v>
      </c>
      <c r="AJ22" s="9" t="s">
        <v>147</v>
      </c>
      <c r="AK22" s="9" t="s">
        <v>148</v>
      </c>
    </row>
    <row r="23" spans="1:37" x14ac:dyDescent="0.25">
      <c r="A23" s="23" t="s">
        <v>53</v>
      </c>
      <c r="B23" s="20">
        <v>107661.71799999999</v>
      </c>
      <c r="C23" s="20">
        <v>66922.085999999996</v>
      </c>
      <c r="D23" s="20">
        <v>185466.53700000001</v>
      </c>
      <c r="E23" s="20">
        <v>150171.685</v>
      </c>
      <c r="F23" s="20">
        <v>91998.91</v>
      </c>
      <c r="G23" s="20">
        <v>233097.58900000001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37" x14ac:dyDescent="0.25">
      <c r="A24" s="1" t="s">
        <v>57</v>
      </c>
      <c r="B24" s="20">
        <v>0</v>
      </c>
      <c r="C24" s="20">
        <v>1687.68</v>
      </c>
      <c r="D24" s="20">
        <v>0</v>
      </c>
      <c r="E24" s="20">
        <v>0</v>
      </c>
      <c r="F24" s="20">
        <v>2044.17</v>
      </c>
      <c r="G24" s="20">
        <v>0</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1:37" x14ac:dyDescent="0.25">
      <c r="A25" s="1" t="s">
        <v>58</v>
      </c>
      <c r="B25" s="20">
        <v>29234.1</v>
      </c>
      <c r="C25" s="20">
        <v>36194.6</v>
      </c>
      <c r="D25" s="20"/>
      <c r="E25" s="20">
        <v>49249.2</v>
      </c>
      <c r="F25" s="20">
        <v>60975.199999999997</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1:37" x14ac:dyDescent="0.25">
      <c r="A26" s="1" t="s">
        <v>140</v>
      </c>
      <c r="B26" s="20">
        <v>0</v>
      </c>
      <c r="C26" s="20">
        <v>0</v>
      </c>
      <c r="D26" s="20">
        <v>0</v>
      </c>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x14ac:dyDescent="0.25">
      <c r="A27" s="1" t="s">
        <v>59</v>
      </c>
      <c r="B27" s="20">
        <v>0</v>
      </c>
      <c r="C27" s="20">
        <v>0</v>
      </c>
      <c r="D27" s="20">
        <v>0</v>
      </c>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1:37" x14ac:dyDescent="0.25">
      <c r="A28" s="1" t="s">
        <v>141</v>
      </c>
      <c r="B28" s="20">
        <v>0</v>
      </c>
      <c r="C28" s="20">
        <v>0</v>
      </c>
      <c r="D28" s="20">
        <v>0</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1:37" x14ac:dyDescent="0.25">
      <c r="A29" s="1" t="s">
        <v>60</v>
      </c>
      <c r="B29" s="20">
        <v>0</v>
      </c>
      <c r="C29" s="20">
        <v>85038.61</v>
      </c>
      <c r="D29" s="20">
        <v>6712</v>
      </c>
      <c r="E29" s="20"/>
      <c r="F29" s="20">
        <v>76509.53</v>
      </c>
      <c r="G29" s="20">
        <v>4152</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1:37" x14ac:dyDescent="0.25">
      <c r="A30" s="1" t="s">
        <v>61</v>
      </c>
      <c r="B30" s="20">
        <v>0</v>
      </c>
      <c r="C30" s="20">
        <v>0</v>
      </c>
      <c r="D30" s="20">
        <v>0</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x14ac:dyDescent="0.25">
      <c r="A31" s="1" t="s">
        <v>143</v>
      </c>
      <c r="B31" s="20">
        <v>225922</v>
      </c>
      <c r="C31" s="20">
        <v>190672</v>
      </c>
      <c r="D31" s="20">
        <v>111760</v>
      </c>
      <c r="E31" s="20">
        <v>235456</v>
      </c>
      <c r="F31" s="20">
        <v>198860.79999999999</v>
      </c>
      <c r="G31" s="20">
        <v>120956</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1:37" x14ac:dyDescent="0.25">
      <c r="A32" s="1" t="s">
        <v>144</v>
      </c>
      <c r="B32" s="20">
        <v>83197.56</v>
      </c>
      <c r="C32" s="20">
        <v>250394.4725</v>
      </c>
      <c r="D32" s="20">
        <v>102007.56</v>
      </c>
      <c r="E32" s="20">
        <v>125423.58</v>
      </c>
      <c r="F32" s="20">
        <v>305355.53000000003</v>
      </c>
      <c r="G32" s="20">
        <v>122273.58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1:37" x14ac:dyDescent="0.25">
      <c r="B33" s="35">
        <f>SUM(B23:B32)</f>
        <v>446015.37799999997</v>
      </c>
      <c r="C33" s="35">
        <f t="shared" ref="C33:G33" si="0">SUM(C23:C32)</f>
        <v>630909.44849999994</v>
      </c>
      <c r="D33" s="35">
        <f t="shared" si="0"/>
        <v>405946.09700000001</v>
      </c>
      <c r="E33" s="35">
        <f t="shared" si="0"/>
        <v>560300.46499999997</v>
      </c>
      <c r="F33" s="35">
        <f t="shared" si="0"/>
        <v>735744.14</v>
      </c>
      <c r="G33" s="35">
        <f t="shared" si="0"/>
        <v>480479.16900000005</v>
      </c>
    </row>
    <row r="35" spans="1:37" x14ac:dyDescent="0.25">
      <c r="B35" s="74">
        <v>43191</v>
      </c>
      <c r="C35" s="75"/>
      <c r="D35" s="76"/>
      <c r="E35" s="74">
        <v>43221</v>
      </c>
      <c r="F35" s="75"/>
      <c r="G35" s="76"/>
      <c r="H35" s="74">
        <v>43252</v>
      </c>
      <c r="I35" s="75"/>
      <c r="J35" s="76"/>
      <c r="K35" s="74">
        <v>43282</v>
      </c>
      <c r="L35" s="75"/>
      <c r="M35" s="76"/>
      <c r="N35" s="74">
        <v>43313</v>
      </c>
      <c r="O35" s="75"/>
      <c r="P35" s="76"/>
      <c r="Q35" s="74">
        <v>43344</v>
      </c>
      <c r="R35" s="75"/>
      <c r="S35" s="76"/>
      <c r="T35" s="74">
        <v>43374</v>
      </c>
      <c r="U35" s="75"/>
      <c r="V35" s="76"/>
      <c r="W35" s="74">
        <v>43405</v>
      </c>
      <c r="X35" s="75"/>
      <c r="Y35" s="76"/>
      <c r="Z35" s="74">
        <v>43435</v>
      </c>
      <c r="AA35" s="75"/>
      <c r="AB35" s="76"/>
      <c r="AC35" s="74">
        <v>43466</v>
      </c>
      <c r="AD35" s="75"/>
      <c r="AE35" s="76"/>
      <c r="AF35" s="74">
        <v>43497</v>
      </c>
      <c r="AG35" s="75"/>
      <c r="AH35" s="76"/>
      <c r="AI35" s="74">
        <v>43525</v>
      </c>
      <c r="AJ35" s="75"/>
      <c r="AK35" s="76"/>
    </row>
    <row r="36" spans="1:37" x14ac:dyDescent="0.25">
      <c r="A36" s="8" t="s">
        <v>149</v>
      </c>
      <c r="B36" s="9" t="s">
        <v>146</v>
      </c>
      <c r="C36" s="9" t="s">
        <v>147</v>
      </c>
      <c r="D36" s="9" t="s">
        <v>148</v>
      </c>
      <c r="E36" s="9" t="s">
        <v>146</v>
      </c>
      <c r="F36" s="9" t="s">
        <v>147</v>
      </c>
      <c r="G36" s="9" t="s">
        <v>148</v>
      </c>
      <c r="H36" s="9" t="s">
        <v>146</v>
      </c>
      <c r="I36" s="9" t="s">
        <v>147</v>
      </c>
      <c r="J36" s="9" t="s">
        <v>148</v>
      </c>
      <c r="K36" s="9" t="s">
        <v>146</v>
      </c>
      <c r="L36" s="9" t="s">
        <v>147</v>
      </c>
      <c r="M36" s="9" t="s">
        <v>148</v>
      </c>
      <c r="N36" s="9" t="s">
        <v>146</v>
      </c>
      <c r="O36" s="9" t="s">
        <v>147</v>
      </c>
      <c r="P36" s="9" t="s">
        <v>148</v>
      </c>
      <c r="Q36" s="9" t="s">
        <v>146</v>
      </c>
      <c r="R36" s="9" t="s">
        <v>147</v>
      </c>
      <c r="S36" s="9" t="s">
        <v>148</v>
      </c>
      <c r="T36" s="9" t="s">
        <v>146</v>
      </c>
      <c r="U36" s="9" t="s">
        <v>147</v>
      </c>
      <c r="V36" s="9" t="s">
        <v>148</v>
      </c>
      <c r="W36" s="9" t="s">
        <v>146</v>
      </c>
      <c r="X36" s="9" t="s">
        <v>147</v>
      </c>
      <c r="Y36" s="9" t="s">
        <v>148</v>
      </c>
      <c r="Z36" s="9" t="s">
        <v>146</v>
      </c>
      <c r="AA36" s="9" t="s">
        <v>147</v>
      </c>
      <c r="AB36" s="9" t="s">
        <v>148</v>
      </c>
      <c r="AC36" s="9" t="s">
        <v>146</v>
      </c>
      <c r="AD36" s="9" t="s">
        <v>147</v>
      </c>
      <c r="AE36" s="9" t="s">
        <v>148</v>
      </c>
      <c r="AF36" s="9" t="s">
        <v>146</v>
      </c>
      <c r="AG36" s="9" t="s">
        <v>147</v>
      </c>
      <c r="AH36" s="9" t="s">
        <v>148</v>
      </c>
      <c r="AI36" s="9" t="s">
        <v>146</v>
      </c>
      <c r="AJ36" s="9" t="s">
        <v>147</v>
      </c>
      <c r="AK36" s="9" t="s">
        <v>148</v>
      </c>
    </row>
    <row r="37" spans="1:37" x14ac:dyDescent="0.25">
      <c r="A37" s="23" t="s">
        <v>53</v>
      </c>
      <c r="B37" s="36">
        <f t="shared" ref="B37:D46" si="1">B23/1000</f>
        <v>107.66171799999999</v>
      </c>
      <c r="C37" s="36">
        <f t="shared" si="1"/>
        <v>66.922085999999993</v>
      </c>
      <c r="D37" s="36">
        <f t="shared" si="1"/>
        <v>185.46653700000002</v>
      </c>
      <c r="E37" s="36">
        <f t="shared" ref="E37:G37" si="2">E23/1000</f>
        <v>150.171685</v>
      </c>
      <c r="F37" s="36">
        <f t="shared" si="2"/>
        <v>91.998910000000009</v>
      </c>
      <c r="G37" s="36">
        <f t="shared" si="2"/>
        <v>233.097589</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x14ac:dyDescent="0.25">
      <c r="A38" s="1" t="s">
        <v>57</v>
      </c>
      <c r="B38" s="36">
        <f t="shared" si="1"/>
        <v>0</v>
      </c>
      <c r="C38" s="36">
        <f t="shared" si="1"/>
        <v>1.6876800000000001</v>
      </c>
      <c r="D38" s="36">
        <f t="shared" si="1"/>
        <v>0</v>
      </c>
      <c r="E38" s="36">
        <f t="shared" ref="E38:G38" si="3">E24/1000</f>
        <v>0</v>
      </c>
      <c r="F38" s="36">
        <f t="shared" si="3"/>
        <v>2.0441700000000003</v>
      </c>
      <c r="G38" s="36">
        <f t="shared" si="3"/>
        <v>0</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x14ac:dyDescent="0.25">
      <c r="A39" s="1" t="s">
        <v>58</v>
      </c>
      <c r="B39" s="36">
        <f t="shared" si="1"/>
        <v>29.234099999999998</v>
      </c>
      <c r="C39" s="36">
        <f t="shared" si="1"/>
        <v>36.194600000000001</v>
      </c>
      <c r="D39" s="36">
        <f t="shared" si="1"/>
        <v>0</v>
      </c>
      <c r="E39" s="36">
        <f t="shared" ref="E39:G39" si="4">E25/1000</f>
        <v>49.249199999999995</v>
      </c>
      <c r="F39" s="36">
        <f t="shared" si="4"/>
        <v>60.975199999999994</v>
      </c>
      <c r="G39" s="36">
        <f t="shared" si="4"/>
        <v>0</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x14ac:dyDescent="0.25">
      <c r="A40" s="1" t="s">
        <v>140</v>
      </c>
      <c r="B40" s="36">
        <f t="shared" si="1"/>
        <v>0</v>
      </c>
      <c r="C40" s="36">
        <f t="shared" si="1"/>
        <v>0</v>
      </c>
      <c r="D40" s="36">
        <f t="shared" si="1"/>
        <v>0</v>
      </c>
      <c r="E40" s="36">
        <f t="shared" ref="E40:G40" si="5">E26/1000</f>
        <v>0</v>
      </c>
      <c r="F40" s="36">
        <f t="shared" si="5"/>
        <v>0</v>
      </c>
      <c r="G40" s="36">
        <f t="shared" si="5"/>
        <v>0</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x14ac:dyDescent="0.25">
      <c r="A41" s="1" t="s">
        <v>59</v>
      </c>
      <c r="B41" s="36">
        <f t="shared" si="1"/>
        <v>0</v>
      </c>
      <c r="C41" s="36">
        <f t="shared" si="1"/>
        <v>0</v>
      </c>
      <c r="D41" s="36">
        <f t="shared" si="1"/>
        <v>0</v>
      </c>
      <c r="E41" s="36">
        <f t="shared" ref="E41:G41" si="6">E27/1000</f>
        <v>0</v>
      </c>
      <c r="F41" s="36">
        <f t="shared" si="6"/>
        <v>0</v>
      </c>
      <c r="G41" s="36">
        <f t="shared" si="6"/>
        <v>0</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x14ac:dyDescent="0.25">
      <c r="A42" s="1" t="s">
        <v>141</v>
      </c>
      <c r="B42" s="36">
        <f t="shared" si="1"/>
        <v>0</v>
      </c>
      <c r="C42" s="36">
        <f t="shared" si="1"/>
        <v>0</v>
      </c>
      <c r="D42" s="36">
        <f t="shared" si="1"/>
        <v>0</v>
      </c>
      <c r="E42" s="36">
        <f t="shared" ref="E42:G42" si="7">E28/1000</f>
        <v>0</v>
      </c>
      <c r="F42" s="36">
        <f t="shared" si="7"/>
        <v>0</v>
      </c>
      <c r="G42" s="36">
        <f t="shared" si="7"/>
        <v>0</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x14ac:dyDescent="0.25">
      <c r="A43" s="1" t="s">
        <v>60</v>
      </c>
      <c r="B43" s="36">
        <f t="shared" si="1"/>
        <v>0</v>
      </c>
      <c r="C43" s="36">
        <f t="shared" si="1"/>
        <v>85.038610000000006</v>
      </c>
      <c r="D43" s="36">
        <f t="shared" si="1"/>
        <v>6.7119999999999997</v>
      </c>
      <c r="E43" s="36">
        <f t="shared" ref="E43:G43" si="8">E29/1000</f>
        <v>0</v>
      </c>
      <c r="F43" s="36">
        <f t="shared" si="8"/>
        <v>76.509529999999998</v>
      </c>
      <c r="G43" s="36">
        <f t="shared" si="8"/>
        <v>4.1520000000000001</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x14ac:dyDescent="0.25">
      <c r="A44" s="1" t="s">
        <v>61</v>
      </c>
      <c r="B44" s="36">
        <f t="shared" si="1"/>
        <v>0</v>
      </c>
      <c r="C44" s="36">
        <f t="shared" si="1"/>
        <v>0</v>
      </c>
      <c r="D44" s="36">
        <f t="shared" si="1"/>
        <v>0</v>
      </c>
      <c r="E44" s="36">
        <f t="shared" ref="E44:G44" si="9">E30/1000</f>
        <v>0</v>
      </c>
      <c r="F44" s="36">
        <f t="shared" si="9"/>
        <v>0</v>
      </c>
      <c r="G44" s="36">
        <f t="shared" si="9"/>
        <v>0</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x14ac:dyDescent="0.25">
      <c r="A45" s="1" t="s">
        <v>143</v>
      </c>
      <c r="B45" s="36">
        <f t="shared" si="1"/>
        <v>225.922</v>
      </c>
      <c r="C45" s="36">
        <f t="shared" si="1"/>
        <v>190.672</v>
      </c>
      <c r="D45" s="36">
        <f t="shared" si="1"/>
        <v>111.76</v>
      </c>
      <c r="E45" s="36">
        <f t="shared" ref="E45:G45" si="10">E31/1000</f>
        <v>235.45599999999999</v>
      </c>
      <c r="F45" s="36">
        <f t="shared" si="10"/>
        <v>198.86079999999998</v>
      </c>
      <c r="G45" s="36">
        <f t="shared" si="10"/>
        <v>120.956</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x14ac:dyDescent="0.25">
      <c r="A46" s="1" t="s">
        <v>144</v>
      </c>
      <c r="B46" s="36">
        <f t="shared" si="1"/>
        <v>83.197559999999996</v>
      </c>
      <c r="C46" s="36">
        <f t="shared" si="1"/>
        <v>250.39447250000001</v>
      </c>
      <c r="D46" s="36">
        <f t="shared" si="1"/>
        <v>102.00756</v>
      </c>
      <c r="E46" s="36">
        <f t="shared" ref="E46:G46" si="11">E32/1000</f>
        <v>125.42358</v>
      </c>
      <c r="F46" s="36">
        <f t="shared" si="11"/>
        <v>305.35553000000004</v>
      </c>
      <c r="G46" s="36">
        <f t="shared" si="11"/>
        <v>122.27358</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sheetData>
  <mergeCells count="24">
    <mergeCell ref="AI21:AK21"/>
    <mergeCell ref="B21:D21"/>
    <mergeCell ref="E21:G21"/>
    <mergeCell ref="H21:J21"/>
    <mergeCell ref="K21:M21"/>
    <mergeCell ref="N21:P21"/>
    <mergeCell ref="Q21:S21"/>
    <mergeCell ref="T21:V21"/>
    <mergeCell ref="W21:Y21"/>
    <mergeCell ref="Z21:AB21"/>
    <mergeCell ref="AC21:AE21"/>
    <mergeCell ref="AF21:AH21"/>
    <mergeCell ref="B35:D35"/>
    <mergeCell ref="E35:G35"/>
    <mergeCell ref="H35:J35"/>
    <mergeCell ref="K35:M35"/>
    <mergeCell ref="N35:P35"/>
    <mergeCell ref="AF35:AH35"/>
    <mergeCell ref="AI35:AK35"/>
    <mergeCell ref="Q35:S35"/>
    <mergeCell ref="T35:V35"/>
    <mergeCell ref="W35:Y35"/>
    <mergeCell ref="Z35:AB35"/>
    <mergeCell ref="AC35:AE3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zoomScale="70" zoomScaleNormal="70" workbookViewId="0">
      <selection activeCell="D4" sqref="D4"/>
    </sheetView>
  </sheetViews>
  <sheetFormatPr defaultRowHeight="15" x14ac:dyDescent="0.25"/>
  <cols>
    <col min="2" max="2" width="63" customWidth="1"/>
    <col min="3" max="3" width="11.140625" bestFit="1" customWidth="1"/>
    <col min="4" max="4" width="13.85546875" bestFit="1" customWidth="1"/>
    <col min="5" max="5" width="7.85546875" bestFit="1" customWidth="1"/>
    <col min="6" max="6" width="7.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8" t="s">
        <v>44</v>
      </c>
      <c r="C2" s="9">
        <v>43191</v>
      </c>
      <c r="D2" s="9">
        <v>43221</v>
      </c>
      <c r="E2" s="9">
        <v>43252</v>
      </c>
      <c r="F2" s="9">
        <v>43282</v>
      </c>
      <c r="G2" s="9">
        <v>43313</v>
      </c>
      <c r="H2" s="9">
        <v>43344</v>
      </c>
      <c r="I2" s="9">
        <v>43374</v>
      </c>
      <c r="J2" s="9">
        <v>43405</v>
      </c>
      <c r="K2" s="9">
        <v>43435</v>
      </c>
      <c r="L2" s="9">
        <v>43466</v>
      </c>
      <c r="M2" s="9">
        <v>43497</v>
      </c>
      <c r="N2" s="9">
        <v>43525</v>
      </c>
    </row>
    <row r="3" spans="2:14" x14ac:dyDescent="0.25">
      <c r="B3" s="13" t="s">
        <v>237</v>
      </c>
      <c r="C3" s="26">
        <v>6.0650829699999997</v>
      </c>
      <c r="D3" s="26">
        <v>6.6431781800000014</v>
      </c>
      <c r="E3" s="26"/>
      <c r="F3" s="26"/>
      <c r="G3" s="26"/>
      <c r="H3" s="26"/>
      <c r="I3" s="26"/>
      <c r="J3" s="26"/>
      <c r="K3" s="26"/>
      <c r="L3" s="26"/>
      <c r="M3" s="26"/>
      <c r="N3" s="26"/>
    </row>
    <row r="4" spans="2:14" x14ac:dyDescent="0.25">
      <c r="B4" s="1" t="s">
        <v>238</v>
      </c>
      <c r="C4" s="26">
        <v>6.9380100000000031E-3</v>
      </c>
      <c r="D4" s="26">
        <v>6.9932999999999966E-3</v>
      </c>
      <c r="E4" s="26"/>
      <c r="F4" s="26"/>
      <c r="G4" s="26"/>
      <c r="H4" s="26"/>
      <c r="I4" s="26"/>
      <c r="J4" s="26"/>
      <c r="K4" s="26"/>
      <c r="L4" s="26"/>
      <c r="M4" s="26"/>
      <c r="N4" s="26"/>
    </row>
    <row r="5" spans="2:14" x14ac:dyDescent="0.25">
      <c r="B5" s="1" t="s">
        <v>239</v>
      </c>
      <c r="C5" s="26">
        <v>0</v>
      </c>
      <c r="D5" s="26">
        <v>0</v>
      </c>
      <c r="E5" s="26"/>
      <c r="F5" s="26"/>
      <c r="G5" s="26"/>
      <c r="H5" s="26"/>
      <c r="I5" s="26"/>
      <c r="J5" s="26"/>
      <c r="K5" s="26"/>
      <c r="L5" s="26"/>
      <c r="M5" s="26"/>
      <c r="N5" s="26"/>
    </row>
    <row r="6" spans="2:14" x14ac:dyDescent="0.25">
      <c r="B6" s="1" t="s">
        <v>240</v>
      </c>
      <c r="C6" s="26">
        <v>5.9100780390203389E-2</v>
      </c>
      <c r="D6" s="26">
        <v>9.1576532025000004E-2</v>
      </c>
      <c r="E6" s="26"/>
      <c r="F6" s="26"/>
      <c r="G6" s="26"/>
      <c r="H6" s="26"/>
      <c r="I6" s="26"/>
      <c r="J6" s="26"/>
      <c r="K6" s="26"/>
      <c r="L6" s="26"/>
      <c r="M6" s="26"/>
      <c r="N6" s="26"/>
    </row>
    <row r="7" spans="2:14" x14ac:dyDescent="0.25">
      <c r="B7" s="1" t="s">
        <v>64</v>
      </c>
      <c r="C7" s="26">
        <v>0</v>
      </c>
      <c r="D7" s="26">
        <v>0</v>
      </c>
      <c r="E7" s="26"/>
      <c r="F7" s="26"/>
      <c r="G7" s="26"/>
      <c r="H7" s="26"/>
      <c r="I7" s="26"/>
      <c r="J7" s="26"/>
      <c r="K7" s="26"/>
      <c r="L7" s="26"/>
      <c r="M7" s="26"/>
      <c r="N7" s="26"/>
    </row>
    <row r="10" spans="2:14" x14ac:dyDescent="0.25">
      <c r="B10" s="1"/>
      <c r="C10" s="9">
        <v>43191</v>
      </c>
      <c r="D10" s="9">
        <v>43221</v>
      </c>
      <c r="E10" s="9">
        <v>43252</v>
      </c>
      <c r="F10" s="9">
        <v>43282</v>
      </c>
      <c r="G10" s="9">
        <v>43313</v>
      </c>
      <c r="H10" s="9">
        <v>43344</v>
      </c>
      <c r="I10" s="9">
        <v>43374</v>
      </c>
      <c r="J10" s="9">
        <v>43405</v>
      </c>
      <c r="K10" s="9">
        <v>43435</v>
      </c>
      <c r="L10" s="9">
        <v>43466</v>
      </c>
      <c r="M10" s="9">
        <v>43497</v>
      </c>
      <c r="N10" s="9">
        <v>43525</v>
      </c>
    </row>
    <row r="11" spans="2:14" x14ac:dyDescent="0.25">
      <c r="B11" s="1" t="s">
        <v>65</v>
      </c>
      <c r="C11" s="27">
        <v>2049029.13</v>
      </c>
      <c r="D11" s="27">
        <v>2263654.21</v>
      </c>
      <c r="E11" s="27"/>
      <c r="F11" s="27"/>
      <c r="G11" s="27"/>
      <c r="H11" s="27"/>
      <c r="I11" s="27"/>
      <c r="J11" s="27"/>
      <c r="K11" s="27"/>
      <c r="L11" s="27"/>
      <c r="M11" s="27"/>
      <c r="N11" s="27"/>
    </row>
    <row r="12" spans="2:14" x14ac:dyDescent="0.25">
      <c r="B12" s="25" t="s">
        <v>155</v>
      </c>
      <c r="C12" s="27">
        <v>2489</v>
      </c>
      <c r="D12" s="27">
        <v>2280</v>
      </c>
      <c r="E12" s="27"/>
      <c r="F12" s="27"/>
      <c r="G12" s="27"/>
      <c r="H12" s="27"/>
      <c r="I12" s="27"/>
      <c r="J12" s="27"/>
      <c r="K12" s="27"/>
      <c r="L12" s="27"/>
      <c r="M12" s="27"/>
      <c r="N12" s="27"/>
    </row>
    <row r="13" spans="2:14" x14ac:dyDescent="0.25">
      <c r="B13" s="25" t="s">
        <v>63</v>
      </c>
      <c r="C13" s="27">
        <v>0</v>
      </c>
      <c r="D13" s="27">
        <v>0</v>
      </c>
      <c r="E13" s="27"/>
      <c r="F13" s="27"/>
      <c r="G13" s="27"/>
      <c r="H13" s="27"/>
      <c r="I13" s="27"/>
      <c r="J13" s="27"/>
      <c r="K13" s="27"/>
      <c r="L13" s="27"/>
      <c r="M13" s="27"/>
      <c r="N13" s="27"/>
    </row>
    <row r="14" spans="2:14" x14ac:dyDescent="0.25">
      <c r="B14" s="25" t="s">
        <v>156</v>
      </c>
      <c r="C14" s="27">
        <v>0</v>
      </c>
      <c r="D14" s="27">
        <v>0</v>
      </c>
      <c r="E14" s="27"/>
      <c r="F14" s="27"/>
      <c r="G14" s="27"/>
      <c r="H14" s="27"/>
      <c r="I14" s="27"/>
      <c r="J14" s="27"/>
      <c r="K14" s="27"/>
      <c r="L14" s="27"/>
      <c r="M14" s="27"/>
      <c r="N14" s="27"/>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
  <sheetViews>
    <sheetView workbookViewId="0">
      <selection activeCell="K27" sqref="K27"/>
    </sheetView>
  </sheetViews>
  <sheetFormatPr defaultRowHeight="15" x14ac:dyDescent="0.25"/>
  <cols>
    <col min="3" max="14" width="10.7109375" bestFit="1" customWidth="1"/>
  </cols>
  <sheetData>
    <row r="2" spans="2:14" x14ac:dyDescent="0.25">
      <c r="B2" s="8" t="s">
        <v>44</v>
      </c>
      <c r="C2" s="9">
        <v>43191</v>
      </c>
      <c r="D2" s="9">
        <v>43221</v>
      </c>
      <c r="E2" s="9">
        <v>43252</v>
      </c>
      <c r="F2" s="9">
        <v>43282</v>
      </c>
      <c r="G2" s="9">
        <v>43313</v>
      </c>
      <c r="H2" s="9">
        <v>43344</v>
      </c>
      <c r="I2" s="9">
        <v>43374</v>
      </c>
      <c r="J2" s="9">
        <v>43405</v>
      </c>
      <c r="K2" s="9">
        <v>43435</v>
      </c>
      <c r="L2" s="9">
        <v>43466</v>
      </c>
      <c r="M2" s="9">
        <v>43497</v>
      </c>
      <c r="N2" s="9">
        <v>43525</v>
      </c>
    </row>
    <row r="3" spans="2:14" x14ac:dyDescent="0.25">
      <c r="B3" s="38" t="s">
        <v>159</v>
      </c>
      <c r="C3" s="39">
        <v>4.5475074696259803</v>
      </c>
      <c r="D3" s="39">
        <v>9.8401120428144857</v>
      </c>
      <c r="E3" s="39"/>
      <c r="F3" s="39"/>
      <c r="G3" s="39"/>
      <c r="H3" s="39"/>
      <c r="I3" s="39"/>
      <c r="J3" s="39"/>
      <c r="K3" s="39"/>
      <c r="L3" s="39"/>
      <c r="M3" s="39"/>
      <c r="N3" s="39"/>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
  <sheetViews>
    <sheetView zoomScale="70" zoomScaleNormal="70" workbookViewId="0">
      <selection activeCell="D4" sqref="D4"/>
    </sheetView>
  </sheetViews>
  <sheetFormatPr defaultRowHeight="15" x14ac:dyDescent="0.25"/>
  <cols>
    <col min="2" max="2" width="57.28515625" customWidth="1"/>
  </cols>
  <sheetData>
    <row r="2" spans="2:14" x14ac:dyDescent="0.25">
      <c r="B2" s="8" t="s">
        <v>44</v>
      </c>
      <c r="C2" s="9">
        <v>43191</v>
      </c>
      <c r="D2" s="9">
        <v>43221</v>
      </c>
      <c r="E2" s="9">
        <v>43252</v>
      </c>
      <c r="F2" s="9">
        <v>43282</v>
      </c>
      <c r="G2" s="9">
        <v>43313</v>
      </c>
      <c r="H2" s="9">
        <v>43344</v>
      </c>
      <c r="I2" s="9">
        <v>43374</v>
      </c>
      <c r="J2" s="9">
        <v>43405</v>
      </c>
      <c r="K2" s="9">
        <v>43435</v>
      </c>
      <c r="L2" s="9">
        <v>43466</v>
      </c>
      <c r="M2" s="9">
        <v>43497</v>
      </c>
      <c r="N2" s="9">
        <v>43525</v>
      </c>
    </row>
    <row r="3" spans="2:14" x14ac:dyDescent="0.25">
      <c r="B3" s="24" t="s">
        <v>110</v>
      </c>
      <c r="C3" s="26">
        <v>3.04063572</v>
      </c>
      <c r="D3" s="26">
        <v>3.2169869399999986</v>
      </c>
      <c r="E3" s="26"/>
      <c r="F3" s="26"/>
      <c r="G3" s="26"/>
      <c r="H3" s="26"/>
      <c r="I3" s="26"/>
      <c r="J3" s="26"/>
      <c r="K3" s="26"/>
      <c r="L3" s="26"/>
      <c r="M3" s="26"/>
      <c r="N3" s="26"/>
    </row>
    <row r="4" spans="2:14" x14ac:dyDescent="0.25">
      <c r="B4" s="24" t="s">
        <v>111</v>
      </c>
      <c r="C4" s="26">
        <v>4.464690000000001E-2</v>
      </c>
      <c r="D4" s="26">
        <v>3.2394960000000007E-2</v>
      </c>
      <c r="E4" s="26"/>
      <c r="F4" s="26"/>
      <c r="G4" s="26"/>
      <c r="H4" s="26"/>
      <c r="I4" s="26"/>
      <c r="J4" s="26"/>
      <c r="K4" s="26"/>
      <c r="L4" s="26"/>
      <c r="M4" s="26"/>
      <c r="N4" s="26"/>
    </row>
    <row r="5" spans="2:14" x14ac:dyDescent="0.25">
      <c r="B5" s="23" t="s">
        <v>109</v>
      </c>
      <c r="C5" s="26">
        <v>0</v>
      </c>
      <c r="D5" s="26">
        <v>0</v>
      </c>
      <c r="E5" s="26"/>
      <c r="F5" s="26"/>
      <c r="G5" s="26"/>
      <c r="H5" s="26"/>
      <c r="I5" s="26"/>
      <c r="J5" s="26"/>
      <c r="K5" s="26"/>
      <c r="L5" s="26"/>
      <c r="M5" s="26"/>
      <c r="N5" s="26"/>
    </row>
    <row r="6" spans="2:14" x14ac:dyDescent="0.25">
      <c r="B6" s="24" t="s">
        <v>112</v>
      </c>
      <c r="C6" s="26">
        <v>0</v>
      </c>
      <c r="D6" s="26">
        <v>0</v>
      </c>
      <c r="E6" s="26"/>
      <c r="F6" s="26"/>
      <c r="G6" s="26"/>
      <c r="H6" s="26"/>
      <c r="I6" s="26"/>
      <c r="J6" s="26"/>
      <c r="K6" s="26"/>
      <c r="L6" s="26"/>
      <c r="M6" s="26"/>
      <c r="N6" s="26"/>
    </row>
    <row r="7" spans="2:14" x14ac:dyDescent="0.25">
      <c r="B7" s="23" t="s">
        <v>66</v>
      </c>
      <c r="C7" s="26">
        <v>0</v>
      </c>
      <c r="D7" s="26">
        <v>0</v>
      </c>
      <c r="E7" s="26"/>
      <c r="F7" s="26"/>
      <c r="G7" s="26"/>
      <c r="H7" s="26"/>
      <c r="I7" s="26"/>
      <c r="J7" s="26"/>
      <c r="K7" s="26"/>
      <c r="L7" s="26"/>
      <c r="M7" s="26"/>
      <c r="N7" s="26"/>
    </row>
    <row r="8" spans="2:14" x14ac:dyDescent="0.25">
      <c r="B8" s="23" t="s">
        <v>67</v>
      </c>
      <c r="C8" s="26">
        <v>0.19039999999999993</v>
      </c>
      <c r="D8" s="26">
        <v>0.1008</v>
      </c>
      <c r="E8" s="26"/>
      <c r="F8" s="26"/>
      <c r="G8" s="26"/>
      <c r="H8" s="26"/>
      <c r="I8" s="26"/>
      <c r="J8" s="26"/>
      <c r="K8" s="26"/>
      <c r="L8" s="26"/>
      <c r="M8" s="26"/>
      <c r="N8" s="26"/>
    </row>
    <row r="9" spans="2:14" x14ac:dyDescent="0.25">
      <c r="B9" s="24" t="s">
        <v>113</v>
      </c>
      <c r="C9" s="26">
        <v>0</v>
      </c>
      <c r="D9" s="26">
        <v>0</v>
      </c>
      <c r="E9" s="26"/>
      <c r="F9" s="26"/>
      <c r="G9" s="26"/>
      <c r="H9" s="26"/>
      <c r="I9" s="26"/>
      <c r="J9" s="26"/>
      <c r="K9" s="26"/>
      <c r="L9" s="26"/>
      <c r="M9" s="26"/>
      <c r="N9" s="26"/>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zoomScale="70" zoomScaleNormal="70" workbookViewId="0">
      <selection activeCell="D6" sqref="D6"/>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7.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8" t="s">
        <v>44</v>
      </c>
      <c r="C2" s="9">
        <v>43191</v>
      </c>
      <c r="D2" s="9">
        <v>43221</v>
      </c>
      <c r="E2" s="9">
        <v>43252</v>
      </c>
      <c r="F2" s="9">
        <v>43282</v>
      </c>
      <c r="G2" s="9">
        <v>43313</v>
      </c>
      <c r="H2" s="9">
        <v>43344</v>
      </c>
      <c r="I2" s="9">
        <v>43374</v>
      </c>
      <c r="J2" s="9">
        <v>43405</v>
      </c>
      <c r="K2" s="9">
        <v>43435</v>
      </c>
      <c r="L2" s="9">
        <v>43466</v>
      </c>
      <c r="M2" s="9">
        <v>43497</v>
      </c>
      <c r="N2" s="9">
        <v>43525</v>
      </c>
      <c r="O2" s="28"/>
    </row>
    <row r="3" spans="1:15" x14ac:dyDescent="0.25">
      <c r="B3" s="24" t="s">
        <v>115</v>
      </c>
      <c r="C3" s="16">
        <v>9.1999999999999998E-2</v>
      </c>
      <c r="D3" s="16">
        <v>5.1750160000000003E-2</v>
      </c>
      <c r="E3" s="16"/>
      <c r="F3" s="16"/>
      <c r="G3" s="16"/>
      <c r="H3" s="16"/>
      <c r="I3" s="16"/>
      <c r="J3" s="16"/>
      <c r="K3" s="16"/>
      <c r="L3" s="16"/>
      <c r="M3" s="16"/>
      <c r="N3" s="16"/>
      <c r="O3" s="7"/>
    </row>
    <row r="4" spans="1:15" x14ac:dyDescent="0.25">
      <c r="B4" s="24" t="s">
        <v>114</v>
      </c>
      <c r="C4" s="16">
        <v>0</v>
      </c>
      <c r="D4" s="16">
        <v>0</v>
      </c>
      <c r="E4" s="16"/>
      <c r="F4" s="16"/>
      <c r="G4" s="16"/>
      <c r="H4" s="16"/>
      <c r="I4" s="16"/>
      <c r="J4" s="16"/>
      <c r="K4" s="16"/>
      <c r="L4" s="16"/>
      <c r="M4" s="16"/>
      <c r="N4" s="16"/>
      <c r="O4" s="7"/>
    </row>
    <row r="5" spans="1:15" x14ac:dyDescent="0.25">
      <c r="B5" s="23" t="s">
        <v>117</v>
      </c>
      <c r="C5" s="16">
        <v>0</v>
      </c>
      <c r="D5" s="16">
        <v>0</v>
      </c>
      <c r="E5" s="16"/>
      <c r="F5" s="16"/>
      <c r="G5" s="16"/>
      <c r="H5" s="16"/>
      <c r="I5" s="16"/>
      <c r="J5" s="16"/>
      <c r="K5" s="16"/>
      <c r="L5" s="16"/>
      <c r="M5" s="16"/>
      <c r="N5" s="16"/>
      <c r="O5" s="7"/>
    </row>
    <row r="6" spans="1:15" x14ac:dyDescent="0.25">
      <c r="B6" s="24" t="s">
        <v>116</v>
      </c>
      <c r="C6" s="16">
        <v>0</v>
      </c>
      <c r="D6" s="16">
        <v>0</v>
      </c>
      <c r="E6" s="16"/>
      <c r="F6" s="16"/>
      <c r="G6" s="16"/>
      <c r="H6" s="16"/>
      <c r="I6" s="16"/>
      <c r="J6" s="16"/>
      <c r="K6" s="16"/>
      <c r="L6" s="16"/>
      <c r="M6" s="16"/>
      <c r="N6" s="16"/>
      <c r="O6" s="7"/>
    </row>
    <row r="7" spans="1:15" x14ac:dyDescent="0.25">
      <c r="B7" s="23" t="s">
        <v>120</v>
      </c>
      <c r="C7" s="16">
        <v>0.34117578999999998</v>
      </c>
      <c r="D7" s="16">
        <v>0.33919562000000009</v>
      </c>
      <c r="E7" s="16"/>
      <c r="F7" s="16"/>
      <c r="G7" s="16"/>
      <c r="H7" s="16"/>
      <c r="I7" s="16"/>
      <c r="J7" s="16"/>
      <c r="K7" s="16"/>
      <c r="L7" s="16"/>
      <c r="M7" s="16"/>
      <c r="N7" s="16"/>
      <c r="O7" s="7"/>
    </row>
    <row r="8" spans="1:15" ht="30" x14ac:dyDescent="0.25">
      <c r="B8" s="24" t="s">
        <v>118</v>
      </c>
      <c r="C8" s="16">
        <v>0</v>
      </c>
      <c r="D8" s="16">
        <v>0</v>
      </c>
      <c r="E8" s="16"/>
      <c r="F8" s="16"/>
      <c r="G8" s="16"/>
      <c r="H8" s="16"/>
      <c r="I8" s="16"/>
      <c r="J8" s="16"/>
      <c r="K8" s="16"/>
      <c r="L8" s="16"/>
      <c r="M8" s="16"/>
      <c r="N8" s="16"/>
      <c r="O8" s="7"/>
    </row>
    <row r="9" spans="1:15" x14ac:dyDescent="0.25">
      <c r="B9" s="24" t="s">
        <v>119</v>
      </c>
      <c r="C9" s="16">
        <v>0.28598498999999999</v>
      </c>
      <c r="D9" s="16">
        <v>0.4205025</v>
      </c>
      <c r="E9" s="16"/>
      <c r="F9" s="16"/>
      <c r="G9" s="16"/>
      <c r="H9" s="16"/>
      <c r="I9" s="16"/>
      <c r="J9" s="16"/>
      <c r="K9" s="16"/>
      <c r="L9" s="16"/>
      <c r="M9" s="16"/>
      <c r="N9" s="16"/>
      <c r="O9" s="7"/>
    </row>
    <row r="12" spans="1:15" ht="15.75" x14ac:dyDescent="0.25">
      <c r="B12" s="29"/>
      <c r="C12" s="30">
        <v>43191</v>
      </c>
      <c r="D12" s="30">
        <v>43221</v>
      </c>
      <c r="E12" s="30">
        <v>43252</v>
      </c>
      <c r="F12" s="30">
        <v>43282</v>
      </c>
      <c r="G12" s="30">
        <v>43313</v>
      </c>
      <c r="H12" s="30">
        <v>43344</v>
      </c>
      <c r="I12" s="30">
        <v>43374</v>
      </c>
      <c r="J12" s="30">
        <v>43405</v>
      </c>
      <c r="K12" s="30">
        <v>43435</v>
      </c>
      <c r="L12" s="30">
        <v>43466</v>
      </c>
      <c r="M12" s="30">
        <v>43497</v>
      </c>
      <c r="N12" s="30">
        <v>43525</v>
      </c>
    </row>
    <row r="13" spans="1:15" ht="15.75" x14ac:dyDescent="0.25">
      <c r="A13" t="s">
        <v>127</v>
      </c>
      <c r="B13" s="31" t="s">
        <v>130</v>
      </c>
      <c r="C13" s="32">
        <v>20732.75</v>
      </c>
      <c r="D13" s="48">
        <v>27099.7</v>
      </c>
      <c r="E13" s="48"/>
      <c r="F13" s="48"/>
      <c r="G13" s="48"/>
      <c r="H13" s="48"/>
      <c r="I13" s="48"/>
      <c r="J13" s="48"/>
      <c r="K13" s="48"/>
      <c r="L13" s="48"/>
      <c r="M13" s="48"/>
      <c r="N13" s="48"/>
    </row>
    <row r="14" spans="1:15" ht="15.75" x14ac:dyDescent="0.25">
      <c r="A14" t="s">
        <v>128</v>
      </c>
      <c r="B14" s="31" t="s">
        <v>129</v>
      </c>
      <c r="C14" s="32">
        <v>0</v>
      </c>
      <c r="D14" s="32">
        <v>0</v>
      </c>
      <c r="E14" s="48"/>
      <c r="F14" s="48"/>
      <c r="G14" s="48"/>
      <c r="H14" s="48"/>
      <c r="I14" s="48"/>
      <c r="J14" s="48"/>
      <c r="K14" s="48"/>
      <c r="L14" s="48"/>
      <c r="M14" s="48"/>
      <c r="N14" s="48"/>
    </row>
    <row r="15" spans="1:15" ht="15.75" x14ac:dyDescent="0.25">
      <c r="A15" t="s">
        <v>160</v>
      </c>
      <c r="B15" s="33" t="s">
        <v>131</v>
      </c>
      <c r="C15" s="32">
        <v>20</v>
      </c>
      <c r="D15" s="49" t="s">
        <v>170</v>
      </c>
      <c r="E15" s="48"/>
      <c r="F15" s="48"/>
      <c r="G15" s="48"/>
      <c r="H15" s="48"/>
      <c r="I15" s="48"/>
      <c r="J15" s="48"/>
      <c r="K15" s="48"/>
      <c r="L15" s="48"/>
      <c r="M15" s="48"/>
      <c r="N15" s="48"/>
    </row>
    <row r="16" spans="1:15" ht="15.75" x14ac:dyDescent="0.25">
      <c r="B16" s="31" t="s">
        <v>132</v>
      </c>
      <c r="C16" s="32">
        <v>0</v>
      </c>
      <c r="D16" s="32">
        <v>0</v>
      </c>
      <c r="E16" s="48"/>
      <c r="F16" s="48"/>
      <c r="G16" s="48"/>
      <c r="H16" s="48"/>
      <c r="I16" s="48"/>
      <c r="J16" s="48"/>
      <c r="K16" s="48"/>
      <c r="L16" s="48"/>
      <c r="M16" s="48"/>
      <c r="N16" s="48"/>
    </row>
    <row r="17" spans="2:14" ht="15.75" x14ac:dyDescent="0.25">
      <c r="B17" s="33" t="s">
        <v>134</v>
      </c>
      <c r="C17" s="32">
        <v>0</v>
      </c>
      <c r="D17" s="32">
        <v>0</v>
      </c>
      <c r="E17" s="48"/>
      <c r="F17" s="48"/>
      <c r="G17" s="48"/>
      <c r="H17" s="48"/>
      <c r="I17" s="48"/>
      <c r="J17" s="48"/>
      <c r="K17" s="48"/>
      <c r="L17" s="48"/>
      <c r="M17" s="48"/>
      <c r="N17" s="48"/>
    </row>
    <row r="18" spans="2:14" ht="15.75" x14ac:dyDescent="0.25">
      <c r="B18" s="31" t="s">
        <v>133</v>
      </c>
      <c r="C18" s="32">
        <v>0</v>
      </c>
      <c r="D18" s="32">
        <v>0</v>
      </c>
      <c r="E18" s="48"/>
      <c r="F18" s="48"/>
      <c r="G18" s="48"/>
      <c r="H18" s="48"/>
      <c r="I18" s="48"/>
      <c r="J18" s="48"/>
      <c r="K18" s="48"/>
      <c r="L18" s="48"/>
      <c r="M18" s="48"/>
      <c r="N18" s="48"/>
    </row>
    <row r="19" spans="2:14" ht="15.75" x14ac:dyDescent="0.25">
      <c r="B19" s="33" t="s">
        <v>135</v>
      </c>
      <c r="C19" s="34">
        <v>3</v>
      </c>
      <c r="D19" s="48">
        <v>5</v>
      </c>
      <c r="E19" s="48"/>
      <c r="F19" s="48"/>
      <c r="G19" s="48"/>
      <c r="H19" s="48"/>
      <c r="I19" s="48"/>
      <c r="J19" s="48"/>
      <c r="K19" s="48"/>
      <c r="L19" s="48"/>
      <c r="M19" s="48"/>
      <c r="N19" s="48"/>
    </row>
    <row r="25" spans="2:14" x14ac:dyDescent="0.25">
      <c r="C25" t="s">
        <v>171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
  <sheetViews>
    <sheetView tabSelected="1" zoomScale="85" zoomScaleNormal="85" workbookViewId="0">
      <selection activeCell="D33" sqref="D33"/>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9" x14ac:dyDescent="0.25">
      <c r="B1" t="s">
        <v>242</v>
      </c>
      <c r="C1" s="70">
        <v>43221</v>
      </c>
      <c r="D1" s="70">
        <f>EOMONTH(C1,0)</f>
        <v>43251</v>
      </c>
      <c r="E1" s="61">
        <f>C1</f>
        <v>43221</v>
      </c>
      <c r="F1" t="s">
        <v>243</v>
      </c>
      <c r="G1" t="str">
        <f>F1&amp;TEXT(E1,"mmm yyyyy")</f>
        <v>Balancing Cost May 2018</v>
      </c>
    </row>
    <row r="3" spans="2:9" x14ac:dyDescent="0.25">
      <c r="B3" t="s">
        <v>1</v>
      </c>
      <c r="C3" t="s">
        <v>0</v>
      </c>
      <c r="D3" t="s">
        <v>2</v>
      </c>
      <c r="E3" t="s">
        <v>3</v>
      </c>
      <c r="F3" t="s">
        <v>4</v>
      </c>
      <c r="G3" t="s">
        <v>45</v>
      </c>
    </row>
    <row r="4" spans="2:9" x14ac:dyDescent="0.25">
      <c r="B4" s="17">
        <v>14.741382662346648</v>
      </c>
      <c r="C4" s="17">
        <v>12.696640132340422</v>
      </c>
      <c r="D4" s="17">
        <v>34.706834944001699</v>
      </c>
      <c r="E4" s="17">
        <v>-0.14965764668700002</v>
      </c>
      <c r="F4" s="71">
        <v>-0.54359258300003155</v>
      </c>
      <c r="G4" s="17">
        <v>61.45160750900174</v>
      </c>
      <c r="H4" s="17"/>
      <c r="I4" s="40"/>
    </row>
    <row r="5" spans="2:9" x14ac:dyDescent="0.25">
      <c r="B5" s="17"/>
      <c r="C5" s="17"/>
      <c r="D5" s="17"/>
      <c r="F5" s="17"/>
      <c r="G5" s="17"/>
      <c r="H5" s="17"/>
      <c r="I5" s="40"/>
    </row>
  </sheetData>
  <conditionalFormatting sqref="I4:I5">
    <cfRule type="containsText" dxfId="0" priority="1" operator="containsText" text="TRUE">
      <formula>NOT(ISERROR(SEARCH("TRUE",I4)))</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
  <sheetViews>
    <sheetView workbookViewId="0">
      <selection activeCell="C10" sqref="C10"/>
    </sheetView>
  </sheetViews>
  <sheetFormatPr defaultRowHeight="15" x14ac:dyDescent="0.25"/>
  <cols>
    <col min="2" max="2" width="31.140625" bestFit="1" customWidth="1"/>
  </cols>
  <sheetData>
    <row r="2" spans="2:14" x14ac:dyDescent="0.25">
      <c r="B2" s="8" t="s">
        <v>44</v>
      </c>
      <c r="C2" s="9">
        <v>43191</v>
      </c>
      <c r="D2" s="9">
        <v>43221</v>
      </c>
      <c r="E2" s="9">
        <v>43252</v>
      </c>
      <c r="F2" s="9">
        <v>43282</v>
      </c>
      <c r="G2" s="9">
        <v>43313</v>
      </c>
      <c r="H2" s="9">
        <v>43344</v>
      </c>
      <c r="I2" s="9">
        <v>43374</v>
      </c>
      <c r="J2" s="9">
        <v>43405</v>
      </c>
      <c r="K2" s="9">
        <v>43435</v>
      </c>
      <c r="L2" s="9">
        <v>43466</v>
      </c>
      <c r="M2" s="9">
        <v>43497</v>
      </c>
      <c r="N2" s="9">
        <v>43525</v>
      </c>
    </row>
    <row r="3" spans="2:14" x14ac:dyDescent="0.25">
      <c r="B3" s="8" t="s">
        <v>36</v>
      </c>
      <c r="C3" s="16">
        <v>1.21</v>
      </c>
      <c r="D3" s="16">
        <v>1.1499999999999999</v>
      </c>
      <c r="E3" s="16"/>
      <c r="F3" s="16"/>
      <c r="G3" s="16"/>
      <c r="H3" s="16"/>
      <c r="I3" s="16"/>
      <c r="J3" s="16"/>
      <c r="K3" s="16"/>
      <c r="L3" s="16"/>
      <c r="M3" s="16"/>
      <c r="N3" s="16"/>
    </row>
    <row r="4" spans="2:14" x14ac:dyDescent="0.25">
      <c r="B4" s="8" t="s">
        <v>68</v>
      </c>
      <c r="C4" s="16">
        <v>0</v>
      </c>
      <c r="D4" s="16">
        <v>0</v>
      </c>
      <c r="E4" s="16"/>
      <c r="F4" s="16"/>
      <c r="G4" s="16"/>
      <c r="H4" s="16"/>
      <c r="I4" s="16"/>
      <c r="J4" s="16"/>
      <c r="K4" s="16"/>
      <c r="L4" s="16"/>
      <c r="M4" s="16"/>
      <c r="N4" s="16"/>
    </row>
    <row r="5" spans="2:14" x14ac:dyDescent="0.25">
      <c r="B5" s="8" t="s">
        <v>157</v>
      </c>
      <c r="C5" s="16">
        <v>0.125</v>
      </c>
      <c r="D5" s="16">
        <v>0</v>
      </c>
      <c r="E5" s="16"/>
      <c r="F5" s="16"/>
      <c r="G5" s="16"/>
      <c r="H5" s="16"/>
      <c r="I5" s="16"/>
      <c r="J5" s="16"/>
      <c r="K5" s="16"/>
      <c r="L5" s="16"/>
      <c r="M5" s="16"/>
      <c r="N5" s="16"/>
    </row>
    <row r="6" spans="2:14" x14ac:dyDescent="0.25">
      <c r="B6" s="8" t="s">
        <v>241</v>
      </c>
      <c r="C6" s="16">
        <v>-0.61</v>
      </c>
      <c r="D6" s="16">
        <v>-0.54</v>
      </c>
      <c r="E6" s="16"/>
      <c r="F6" s="16"/>
      <c r="G6" s="16"/>
      <c r="H6" s="16"/>
      <c r="I6" s="16"/>
      <c r="J6" s="16"/>
      <c r="K6" s="16"/>
      <c r="L6" s="16"/>
      <c r="M6" s="16"/>
      <c r="N6" s="1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2:N28"/>
  <sheetViews>
    <sheetView zoomScale="70" zoomScaleNormal="70" workbookViewId="0">
      <selection activeCell="H49" sqref="H49"/>
    </sheetView>
  </sheetViews>
  <sheetFormatPr defaultRowHeight="15" x14ac:dyDescent="0.25"/>
  <cols>
    <col min="1" max="1" width="6.85546875" customWidth="1"/>
    <col min="2" max="2" width="26.7109375" customWidth="1"/>
    <col min="3" max="3" width="10.28515625" bestFit="1" customWidth="1"/>
    <col min="4" max="5" width="11" bestFit="1" customWidth="1"/>
    <col min="6" max="6" width="5.7109375" bestFit="1" customWidth="1"/>
    <col min="7" max="7" width="6.7109375" bestFit="1" customWidth="1"/>
    <col min="8" max="14" width="8" customWidth="1"/>
    <col min="17" max="17" width="35.42578125" bestFit="1" customWidth="1"/>
    <col min="18" max="18" width="29.28515625" bestFit="1" customWidth="1"/>
    <col min="19" max="20" width="10.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69</v>
      </c>
      <c r="C3" s="16">
        <v>-5.6785958690000005</v>
      </c>
      <c r="D3" s="16">
        <v>-6.7606795630000009</v>
      </c>
      <c r="E3" s="1"/>
      <c r="F3" s="1"/>
      <c r="G3" s="1"/>
      <c r="H3" s="1"/>
      <c r="I3" s="1"/>
      <c r="J3" s="1"/>
      <c r="K3" s="1"/>
      <c r="L3" s="1"/>
      <c r="M3" s="1"/>
      <c r="N3" s="1"/>
    </row>
    <row r="4" spans="2:14" x14ac:dyDescent="0.25">
      <c r="B4" s="1" t="s">
        <v>70</v>
      </c>
      <c r="C4" s="16">
        <v>4.7463455776446999</v>
      </c>
      <c r="D4" s="16">
        <v>5.2434650199954396</v>
      </c>
      <c r="E4" s="1"/>
      <c r="F4" s="1"/>
      <c r="G4" s="1"/>
      <c r="H4" s="1"/>
      <c r="I4" s="1"/>
      <c r="J4" s="1"/>
      <c r="K4" s="1"/>
      <c r="L4" s="1"/>
      <c r="M4" s="1"/>
      <c r="N4" s="1"/>
    </row>
    <row r="5" spans="2:14" x14ac:dyDescent="0.25">
      <c r="B5" s="1" t="s">
        <v>71</v>
      </c>
      <c r="C5" s="16">
        <v>9.1999999999999998E-2</v>
      </c>
      <c r="D5" s="16">
        <v>5.1750160000000003E-2</v>
      </c>
      <c r="E5" s="1"/>
      <c r="F5" s="1"/>
      <c r="G5" s="1"/>
      <c r="H5" s="1"/>
      <c r="I5" s="1"/>
      <c r="J5" s="1"/>
      <c r="K5" s="1"/>
      <c r="L5" s="1"/>
      <c r="M5" s="1"/>
      <c r="N5" s="1"/>
    </row>
    <row r="6" spans="2:14" x14ac:dyDescent="0.25">
      <c r="B6" s="1" t="s">
        <v>72</v>
      </c>
      <c r="C6" s="16">
        <v>5.5600156978067901</v>
      </c>
      <c r="D6" s="16">
        <v>6.6410233974240009</v>
      </c>
      <c r="E6" s="1"/>
      <c r="F6" s="1"/>
      <c r="G6" s="1"/>
      <c r="H6" s="1"/>
      <c r="I6" s="1"/>
      <c r="J6" s="1"/>
      <c r="K6" s="1"/>
      <c r="L6" s="1"/>
      <c r="M6" s="1"/>
      <c r="N6" s="1"/>
    </row>
    <row r="7" spans="2:14" x14ac:dyDescent="0.25">
      <c r="B7" s="1" t="s">
        <v>73</v>
      </c>
      <c r="C7" s="16">
        <v>20.87399276421398</v>
      </c>
      <c r="D7" s="16">
        <v>14.782929056133764</v>
      </c>
      <c r="E7" s="1"/>
      <c r="F7" s="1"/>
      <c r="G7" s="1"/>
      <c r="H7" s="1"/>
      <c r="I7" s="1"/>
      <c r="J7" s="1"/>
      <c r="K7" s="1"/>
      <c r="L7" s="1"/>
      <c r="M7" s="1"/>
      <c r="N7" s="1"/>
    </row>
    <row r="8" spans="2:14" x14ac:dyDescent="0.25">
      <c r="B8" s="1" t="s">
        <v>74</v>
      </c>
      <c r="C8" s="16">
        <v>0.42003371109222998</v>
      </c>
      <c r="D8" s="16">
        <v>2.03638242740969</v>
      </c>
      <c r="E8" s="1"/>
      <c r="F8" s="1"/>
      <c r="G8" s="1"/>
      <c r="H8" s="1"/>
      <c r="I8" s="1"/>
      <c r="J8" s="1"/>
      <c r="K8" s="1"/>
      <c r="L8" s="1"/>
      <c r="M8" s="1"/>
      <c r="N8" s="1"/>
    </row>
    <row r="9" spans="2:14" x14ac:dyDescent="0.25">
      <c r="B9" s="1" t="s">
        <v>75</v>
      </c>
      <c r="C9" s="16">
        <v>6.6842775876217004</v>
      </c>
      <c r="D9" s="16">
        <v>6.6253717653723205</v>
      </c>
      <c r="E9" s="1"/>
      <c r="F9" s="1"/>
      <c r="G9" s="1"/>
      <c r="H9" s="1"/>
      <c r="I9" s="1"/>
      <c r="J9" s="1"/>
      <c r="K9" s="1"/>
      <c r="L9" s="1"/>
      <c r="M9" s="1"/>
      <c r="N9" s="1"/>
    </row>
    <row r="10" spans="2:14" x14ac:dyDescent="0.25">
      <c r="B10" s="1" t="s">
        <v>76</v>
      </c>
      <c r="C10" s="16">
        <v>10.72943570846417</v>
      </c>
      <c r="D10" s="16">
        <v>11.837788189875459</v>
      </c>
      <c r="E10" s="1"/>
      <c r="F10" s="1"/>
      <c r="G10" s="1"/>
      <c r="H10" s="1"/>
      <c r="I10" s="1"/>
      <c r="J10" s="1"/>
      <c r="K10" s="1"/>
      <c r="L10" s="1"/>
      <c r="M10" s="1"/>
      <c r="N10" s="1"/>
    </row>
    <row r="11" spans="2:14" x14ac:dyDescent="0.25">
      <c r="B11" s="1" t="s">
        <v>77</v>
      </c>
      <c r="C11" s="16">
        <v>6.1311217603902035</v>
      </c>
      <c r="D11" s="16">
        <v>6.7417480120250017</v>
      </c>
      <c r="E11" s="1"/>
      <c r="F11" s="1"/>
      <c r="G11" s="1"/>
      <c r="H11" s="1"/>
      <c r="I11" s="1"/>
      <c r="J11" s="1"/>
      <c r="K11" s="1"/>
      <c r="L11" s="1"/>
      <c r="M11" s="1"/>
      <c r="N11" s="1"/>
    </row>
    <row r="12" spans="2:14" x14ac:dyDescent="0.25">
      <c r="B12" s="1" t="s">
        <v>79</v>
      </c>
      <c r="C12" s="16">
        <v>4.5475074696259803</v>
      </c>
      <c r="D12" s="16">
        <v>9.8401120428144857</v>
      </c>
      <c r="E12" s="1"/>
      <c r="F12" s="1"/>
      <c r="G12" s="1"/>
      <c r="H12" s="1"/>
      <c r="I12" s="1"/>
      <c r="J12" s="1"/>
      <c r="K12" s="1"/>
      <c r="L12" s="1"/>
      <c r="M12" s="1"/>
      <c r="N12" s="1"/>
    </row>
    <row r="13" spans="2:14" x14ac:dyDescent="0.25">
      <c r="B13" s="1" t="s">
        <v>80</v>
      </c>
      <c r="C13" s="16">
        <v>3.2756826200000004</v>
      </c>
      <c r="D13" s="16">
        <v>3.3501818999999995</v>
      </c>
      <c r="E13" s="1"/>
      <c r="F13" s="1"/>
      <c r="G13" s="1"/>
      <c r="H13" s="1"/>
      <c r="I13" s="1"/>
      <c r="J13" s="1"/>
      <c r="K13" s="1"/>
      <c r="L13" s="1"/>
      <c r="M13" s="1"/>
      <c r="N13" s="1"/>
    </row>
    <row r="14" spans="2:14" x14ac:dyDescent="0.25">
      <c r="B14" s="1" t="s">
        <v>78</v>
      </c>
      <c r="C14" s="16">
        <v>1.5279367480824895</v>
      </c>
      <c r="D14" s="16">
        <v>1.061535100951581</v>
      </c>
      <c r="E14" s="1"/>
      <c r="F14" s="1"/>
      <c r="G14" s="1"/>
      <c r="H14" s="1"/>
      <c r="I14" s="1"/>
      <c r="J14" s="1"/>
      <c r="K14" s="1"/>
      <c r="L14" s="1"/>
      <c r="M14" s="1"/>
      <c r="N14" s="1"/>
    </row>
    <row r="16" spans="2:14" x14ac:dyDescent="0.25">
      <c r="B16" s="18"/>
    </row>
    <row r="18" spans="1:14" x14ac:dyDescent="0.25">
      <c r="B18" s="2" t="s">
        <v>161</v>
      </c>
      <c r="C18" s="3">
        <v>43191</v>
      </c>
      <c r="D18" s="3">
        <v>43221</v>
      </c>
      <c r="E18" s="3">
        <v>43252</v>
      </c>
      <c r="F18" s="3">
        <v>43282</v>
      </c>
      <c r="G18" s="3">
        <v>43313</v>
      </c>
      <c r="H18" s="3">
        <v>43344</v>
      </c>
      <c r="I18" s="3">
        <v>43374</v>
      </c>
      <c r="J18" s="3">
        <v>43405</v>
      </c>
      <c r="K18" s="3">
        <v>43435</v>
      </c>
      <c r="L18" s="3">
        <v>43466</v>
      </c>
      <c r="M18" s="3">
        <v>43497</v>
      </c>
      <c r="N18" s="3">
        <v>43525</v>
      </c>
    </row>
    <row r="19" spans="1:14" x14ac:dyDescent="0.25">
      <c r="B19" s="1" t="s">
        <v>69</v>
      </c>
      <c r="C19" s="27">
        <v>-234870</v>
      </c>
      <c r="D19" s="27">
        <v>-215243.53899999999</v>
      </c>
      <c r="E19" s="1"/>
      <c r="F19" s="1"/>
      <c r="G19" s="1"/>
      <c r="H19" s="1"/>
      <c r="I19" s="1"/>
      <c r="J19" s="1"/>
      <c r="K19" s="1"/>
      <c r="L19" s="1"/>
      <c r="M19" s="1"/>
      <c r="N19" s="1"/>
    </row>
    <row r="20" spans="1:14" x14ac:dyDescent="0.25">
      <c r="B20" s="1" t="s">
        <v>70</v>
      </c>
      <c r="C20" s="27">
        <v>298158</v>
      </c>
      <c r="D20" s="27">
        <v>318761.60799999995</v>
      </c>
      <c r="E20" s="1"/>
      <c r="F20" s="1"/>
      <c r="G20" s="1"/>
      <c r="H20" s="1"/>
      <c r="I20" s="1"/>
      <c r="J20" s="1"/>
      <c r="K20" s="1"/>
      <c r="L20" s="1"/>
      <c r="M20" s="1"/>
      <c r="N20" s="1"/>
    </row>
    <row r="21" spans="1:14" x14ac:dyDescent="0.25">
      <c r="B21" s="1" t="s">
        <v>162</v>
      </c>
      <c r="C21" s="27">
        <v>1523</v>
      </c>
      <c r="D21" s="27">
        <v>802.3599999999999</v>
      </c>
      <c r="E21" s="1"/>
      <c r="F21" s="1"/>
      <c r="G21" s="1"/>
      <c r="H21" s="1"/>
      <c r="I21" s="1"/>
      <c r="J21" s="1"/>
      <c r="K21" s="1"/>
      <c r="L21" s="1"/>
      <c r="M21" s="1"/>
      <c r="N21" s="1"/>
    </row>
    <row r="22" spans="1:14" x14ac:dyDescent="0.25">
      <c r="B22" s="1" t="s">
        <v>73</v>
      </c>
      <c r="C22" s="27">
        <v>409021</v>
      </c>
      <c r="D22" s="27">
        <v>529712.31299999997</v>
      </c>
      <c r="E22" s="1"/>
      <c r="F22" s="1"/>
      <c r="G22" s="1"/>
      <c r="H22" s="1"/>
      <c r="I22" s="1"/>
      <c r="J22" s="1"/>
      <c r="K22" s="1"/>
      <c r="L22" s="1"/>
      <c r="M22" s="1"/>
      <c r="N22" s="1"/>
    </row>
    <row r="23" spans="1:14" x14ac:dyDescent="0.25">
      <c r="B23" s="1" t="s">
        <v>158</v>
      </c>
      <c r="C23" s="27">
        <v>303241</v>
      </c>
      <c r="D23" s="27">
        <v>408458.36899999995</v>
      </c>
      <c r="E23" s="1"/>
      <c r="F23" s="1"/>
      <c r="G23" s="1"/>
      <c r="H23" s="1"/>
      <c r="I23" s="1"/>
      <c r="J23" s="1"/>
      <c r="K23" s="1"/>
      <c r="L23" s="1"/>
      <c r="M23" s="1"/>
      <c r="N23" s="1"/>
    </row>
    <row r="24" spans="1:14" x14ac:dyDescent="0.25">
      <c r="B24" s="1" t="s">
        <v>74</v>
      </c>
      <c r="C24" s="27">
        <v>-19346</v>
      </c>
      <c r="D24" s="27">
        <v>-64281.02</v>
      </c>
      <c r="E24" s="1"/>
      <c r="F24" s="1"/>
      <c r="G24" s="1"/>
      <c r="H24" s="1"/>
      <c r="I24" s="1"/>
      <c r="J24" s="1"/>
      <c r="K24" s="1"/>
      <c r="L24" s="1"/>
      <c r="M24" s="1"/>
      <c r="N24" s="1"/>
    </row>
    <row r="25" spans="1:14" x14ac:dyDescent="0.25">
      <c r="B25" s="1" t="s">
        <v>163</v>
      </c>
      <c r="C25" s="27">
        <v>25542</v>
      </c>
      <c r="D25" s="27">
        <v>24310.636000000006</v>
      </c>
      <c r="E25" s="1"/>
      <c r="F25" s="1"/>
      <c r="G25" s="1"/>
      <c r="H25" s="1"/>
      <c r="I25" s="1"/>
      <c r="J25" s="1"/>
      <c r="K25" s="1"/>
      <c r="L25" s="1"/>
      <c r="M25" s="1"/>
      <c r="N25" s="1"/>
    </row>
    <row r="26" spans="1:14" x14ac:dyDescent="0.25">
      <c r="B26" s="1" t="s">
        <v>164</v>
      </c>
      <c r="C26" s="27">
        <v>118641</v>
      </c>
      <c r="D26" s="27">
        <v>162724.24899999998</v>
      </c>
      <c r="E26" s="1"/>
      <c r="F26" s="1"/>
      <c r="G26" s="1"/>
      <c r="H26" s="1"/>
      <c r="I26" s="1"/>
      <c r="J26" s="1"/>
      <c r="K26" s="1"/>
      <c r="L26" s="1"/>
      <c r="M26" s="1"/>
      <c r="N26" s="1"/>
    </row>
    <row r="27" spans="1:14" x14ac:dyDescent="0.25">
      <c r="B27" s="1" t="s">
        <v>78</v>
      </c>
      <c r="C27" s="27">
        <v>2757</v>
      </c>
      <c r="D27" s="27">
        <v>1902.4969999999998</v>
      </c>
      <c r="E27" s="1"/>
      <c r="F27" s="1"/>
      <c r="G27" s="1"/>
      <c r="H27" s="1"/>
      <c r="I27" s="1"/>
      <c r="J27" s="1"/>
      <c r="K27" s="1"/>
      <c r="L27" s="1"/>
      <c r="M27" s="1"/>
      <c r="N27" s="1"/>
    </row>
    <row r="28" spans="1:14" x14ac:dyDescent="0.25">
      <c r="B28" s="1" t="s">
        <v>81</v>
      </c>
      <c r="C28" s="27">
        <v>-191012</v>
      </c>
      <c r="D28" s="27">
        <v>-132128.09700000001</v>
      </c>
      <c r="E28" s="1"/>
      <c r="F28" s="1"/>
      <c r="G28" s="1"/>
      <c r="H28" s="1"/>
      <c r="I28" s="1"/>
      <c r="J28" s="1"/>
      <c r="K28" s="1"/>
      <c r="L28" s="1"/>
      <c r="M28" s="1"/>
      <c r="N28" s="1"/>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R30"/>
  <sheetViews>
    <sheetView zoomScale="55" zoomScaleNormal="55" workbookViewId="0">
      <selection activeCell="J41" sqref="J41"/>
    </sheetView>
  </sheetViews>
  <sheetFormatPr defaultRowHeight="15" x14ac:dyDescent="0.25"/>
  <cols>
    <col min="2" max="2" width="33.140625" customWidth="1"/>
    <col min="3" max="3" width="17.5703125" customWidth="1"/>
    <col min="4" max="4" width="10.85546875" bestFit="1" customWidth="1"/>
    <col min="16" max="19" width="10.7109375" customWidth="1"/>
  </cols>
  <sheetData>
    <row r="1" spans="1:14" x14ac:dyDescent="0.25">
      <c r="C1">
        <f>EOMONTH(C2,0)</f>
        <v>43220</v>
      </c>
      <c r="D1">
        <f t="shared" ref="D1:N1" si="0">EOMONTH(D2,0)</f>
        <v>43251</v>
      </c>
      <c r="E1">
        <f t="shared" si="0"/>
        <v>43281</v>
      </c>
      <c r="F1">
        <f t="shared" si="0"/>
        <v>43312</v>
      </c>
      <c r="G1">
        <f t="shared" si="0"/>
        <v>43343</v>
      </c>
      <c r="H1">
        <f t="shared" si="0"/>
        <v>43373</v>
      </c>
      <c r="I1">
        <f t="shared" si="0"/>
        <v>43404</v>
      </c>
      <c r="J1">
        <f t="shared" si="0"/>
        <v>43434</v>
      </c>
      <c r="K1">
        <f t="shared" si="0"/>
        <v>43465</v>
      </c>
      <c r="L1">
        <f t="shared" si="0"/>
        <v>43496</v>
      </c>
      <c r="M1">
        <f t="shared" si="0"/>
        <v>43524</v>
      </c>
      <c r="N1">
        <f t="shared" si="0"/>
        <v>43555</v>
      </c>
    </row>
    <row r="2" spans="1: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1:14" x14ac:dyDescent="0.25">
      <c r="B3" s="1" t="s">
        <v>82</v>
      </c>
      <c r="C3" s="16">
        <v>-5.6785958690000005</v>
      </c>
      <c r="D3" s="16">
        <v>-6.7129372399999996</v>
      </c>
      <c r="E3" s="16"/>
      <c r="F3" s="16"/>
      <c r="G3" s="16"/>
      <c r="H3" s="16"/>
      <c r="I3" s="16"/>
      <c r="J3" s="16"/>
      <c r="K3" s="16"/>
      <c r="L3" s="16"/>
      <c r="M3" s="16"/>
      <c r="N3" s="16"/>
    </row>
    <row r="4" spans="1:14" x14ac:dyDescent="0.25">
      <c r="B4" s="1" t="s">
        <v>29</v>
      </c>
      <c r="C4" s="16">
        <v>0.93179803846457998</v>
      </c>
      <c r="D4" s="16">
        <v>1.3560609698756396</v>
      </c>
      <c r="E4" s="16"/>
      <c r="F4" s="16"/>
      <c r="G4" s="16"/>
      <c r="H4" s="16"/>
      <c r="I4" s="16"/>
      <c r="J4" s="16"/>
      <c r="K4" s="16"/>
      <c r="L4" s="16"/>
      <c r="M4" s="16"/>
      <c r="N4" s="16"/>
    </row>
    <row r="5" spans="1:14" x14ac:dyDescent="0.25">
      <c r="B5" s="1" t="s">
        <v>165</v>
      </c>
      <c r="C5" s="16">
        <v>0.22926964812080999</v>
      </c>
      <c r="D5" s="16">
        <v>8.3770135558110012E-2</v>
      </c>
      <c r="E5" s="16"/>
      <c r="F5" s="16"/>
      <c r="G5" s="16"/>
      <c r="H5" s="16"/>
      <c r="I5" s="16"/>
      <c r="J5" s="16"/>
      <c r="K5" s="16"/>
      <c r="L5" s="16"/>
      <c r="M5" s="16"/>
      <c r="N5" s="16"/>
    </row>
    <row r="6" spans="1:14" x14ac:dyDescent="0.25">
      <c r="B6" s="1" t="s">
        <v>30</v>
      </c>
      <c r="C6" s="16">
        <v>1.2509852976216997</v>
      </c>
      <c r="D6" s="16">
        <v>1.1578351153723201</v>
      </c>
      <c r="E6" s="16"/>
      <c r="F6" s="16"/>
      <c r="G6" s="16"/>
      <c r="H6" s="16"/>
      <c r="I6" s="16"/>
      <c r="J6" s="16"/>
      <c r="K6" s="16"/>
      <c r="L6" s="16"/>
      <c r="M6" s="16"/>
      <c r="N6" s="16"/>
    </row>
    <row r="7" spans="1:14" x14ac:dyDescent="0.25">
      <c r="B7" s="1" t="s">
        <v>31</v>
      </c>
      <c r="C7" s="16">
        <v>7.5542247806790003E-2</v>
      </c>
      <c r="D7" s="16">
        <v>4.1343767424000005E-2</v>
      </c>
      <c r="E7" s="16"/>
      <c r="F7" s="16"/>
      <c r="G7" s="16"/>
      <c r="H7" s="16"/>
      <c r="I7" s="16"/>
      <c r="J7" s="16"/>
      <c r="K7" s="16"/>
      <c r="L7" s="16"/>
      <c r="M7" s="16"/>
      <c r="N7" s="16"/>
    </row>
    <row r="8" spans="1:14" x14ac:dyDescent="0.25">
      <c r="B8" s="1" t="s">
        <v>32</v>
      </c>
      <c r="C8" s="16">
        <v>2.5149813703844703</v>
      </c>
      <c r="D8" s="16">
        <v>2.1633096504280998</v>
      </c>
      <c r="E8" s="16"/>
      <c r="F8" s="16"/>
      <c r="G8" s="16"/>
      <c r="H8" s="16"/>
      <c r="I8" s="16"/>
      <c r="J8" s="16"/>
      <c r="K8" s="16"/>
      <c r="L8" s="16"/>
      <c r="M8" s="16"/>
      <c r="N8" s="16"/>
    </row>
    <row r="9" spans="1:14" x14ac:dyDescent="0.25">
      <c r="B9" s="1" t="s">
        <v>33</v>
      </c>
      <c r="C9" s="16">
        <v>1.5387581872924803</v>
      </c>
      <c r="D9" s="16">
        <v>1.9078890113172198</v>
      </c>
      <c r="E9" s="16"/>
      <c r="F9" s="16"/>
      <c r="G9" s="16"/>
      <c r="H9" s="16"/>
      <c r="I9" s="16"/>
      <c r="J9" s="16"/>
      <c r="K9" s="16"/>
      <c r="L9" s="16"/>
      <c r="M9" s="16"/>
      <c r="N9" s="16"/>
    </row>
    <row r="10" spans="1:14" x14ac:dyDescent="0.25">
      <c r="B10" s="1" t="s">
        <v>34</v>
      </c>
      <c r="C10" s="16">
        <v>5.4815431079048391</v>
      </c>
      <c r="D10" s="16">
        <v>10.703076720636238</v>
      </c>
      <c r="E10" s="16"/>
      <c r="F10" s="16"/>
      <c r="G10" s="16"/>
      <c r="H10" s="16"/>
      <c r="I10" s="16"/>
      <c r="J10" s="16"/>
      <c r="K10" s="16"/>
      <c r="L10" s="16"/>
      <c r="M10" s="16"/>
      <c r="N10" s="16"/>
    </row>
    <row r="11" spans="1:14" x14ac:dyDescent="0.25">
      <c r="B11" s="1" t="s">
        <v>83</v>
      </c>
      <c r="C11" s="16">
        <v>13.166763684257941</v>
      </c>
      <c r="D11" s="16">
        <v>1.3786020702535</v>
      </c>
      <c r="E11" s="16"/>
      <c r="F11" s="16"/>
      <c r="G11" s="16"/>
      <c r="H11" s="16"/>
      <c r="I11" s="16"/>
      <c r="J11" s="16"/>
      <c r="K11" s="16"/>
      <c r="L11" s="16"/>
      <c r="M11" s="16"/>
      <c r="N11" s="16"/>
    </row>
    <row r="12" spans="1:14" x14ac:dyDescent="0.25">
      <c r="B12" s="1" t="s">
        <v>35</v>
      </c>
      <c r="C12" s="16">
        <v>8.0221295409930005E-2</v>
      </c>
      <c r="D12" s="16">
        <v>1.5138290816917899</v>
      </c>
      <c r="E12" s="16"/>
      <c r="F12" s="16"/>
      <c r="G12" s="16"/>
      <c r="H12" s="16"/>
      <c r="I12" s="16"/>
      <c r="J12" s="16"/>
      <c r="K12" s="16"/>
      <c r="L12" s="16"/>
      <c r="M12" s="16"/>
      <c r="N12" s="16"/>
    </row>
    <row r="13" spans="1:14" x14ac:dyDescent="0.25">
      <c r="B13" s="1" t="s">
        <v>36</v>
      </c>
      <c r="C13" s="16">
        <v>1.2141558611698999</v>
      </c>
      <c r="D13" s="16">
        <v>1.1486033797897302</v>
      </c>
      <c r="E13" s="16"/>
      <c r="F13" s="16"/>
      <c r="G13" s="16"/>
      <c r="H13" s="16"/>
      <c r="I13" s="16"/>
      <c r="J13" s="16"/>
      <c r="K13" s="16"/>
      <c r="L13" s="16"/>
      <c r="M13" s="16"/>
      <c r="N13" s="16"/>
    </row>
    <row r="16" spans="1:14" x14ac:dyDescent="0.25">
      <c r="C16" s="17"/>
    </row>
    <row r="18" spans="1:18" x14ac:dyDescent="0.25">
      <c r="B18" s="2" t="s">
        <v>161</v>
      </c>
      <c r="C18" s="3">
        <v>43191</v>
      </c>
      <c r="D18" s="3">
        <v>43221</v>
      </c>
      <c r="E18" s="3">
        <v>43252</v>
      </c>
      <c r="F18" s="3">
        <v>43282</v>
      </c>
      <c r="G18" s="3">
        <v>43313</v>
      </c>
      <c r="H18" s="3">
        <v>43344</v>
      </c>
      <c r="I18" s="3">
        <v>43374</v>
      </c>
      <c r="J18" s="3">
        <v>43405</v>
      </c>
      <c r="K18" s="3">
        <v>43435</v>
      </c>
      <c r="L18" s="3">
        <v>43466</v>
      </c>
      <c r="M18" s="3">
        <v>43497</v>
      </c>
      <c r="N18" s="3">
        <v>43525</v>
      </c>
    </row>
    <row r="19" spans="1:18" x14ac:dyDescent="0.25">
      <c r="B19" s="1" t="s">
        <v>82</v>
      </c>
      <c r="C19" s="27">
        <v>-234870</v>
      </c>
      <c r="D19" s="27">
        <v>-214304.06399999998</v>
      </c>
      <c r="E19" s="27"/>
      <c r="F19" s="27"/>
      <c r="G19" s="27"/>
      <c r="H19" s="27"/>
      <c r="I19" s="27"/>
      <c r="J19" s="27"/>
      <c r="K19" s="27"/>
      <c r="L19" s="27"/>
      <c r="M19" s="27"/>
      <c r="N19" s="27"/>
      <c r="P19" s="40"/>
      <c r="Q19" s="41"/>
      <c r="R19" s="41"/>
    </row>
    <row r="20" spans="1:18" x14ac:dyDescent="0.25">
      <c r="B20" s="1" t="s">
        <v>167</v>
      </c>
      <c r="C20" s="27">
        <v>118641</v>
      </c>
      <c r="D20" s="27">
        <v>162724.24899999998</v>
      </c>
      <c r="E20" s="27"/>
      <c r="F20" s="27"/>
      <c r="G20" s="27"/>
      <c r="H20" s="27"/>
      <c r="I20" s="27"/>
      <c r="J20" s="27"/>
      <c r="K20" s="27"/>
      <c r="L20" s="27"/>
      <c r="M20" s="27"/>
      <c r="N20" s="27"/>
      <c r="P20" s="40"/>
      <c r="Q20" s="41"/>
      <c r="R20" s="41"/>
    </row>
    <row r="21" spans="1:18" x14ac:dyDescent="0.25">
      <c r="B21" s="1" t="s">
        <v>165</v>
      </c>
      <c r="C21" s="27">
        <v>-7746</v>
      </c>
      <c r="D21" s="27">
        <v>-2620.02</v>
      </c>
      <c r="E21" s="27"/>
      <c r="F21" s="27"/>
      <c r="G21" s="27"/>
      <c r="H21" s="27"/>
      <c r="I21" s="27"/>
      <c r="J21" s="27"/>
      <c r="K21" s="27"/>
      <c r="L21" s="27"/>
      <c r="M21" s="27"/>
      <c r="N21" s="27"/>
      <c r="P21" s="40"/>
      <c r="Q21" s="41"/>
      <c r="R21" s="41"/>
    </row>
    <row r="22" spans="1:18" x14ac:dyDescent="0.25">
      <c r="B22" s="1" t="s">
        <v>30</v>
      </c>
      <c r="C22" s="27">
        <v>25542</v>
      </c>
      <c r="D22" s="27">
        <v>24310.636000000006</v>
      </c>
      <c r="E22" s="27"/>
      <c r="F22" s="27"/>
      <c r="G22" s="27"/>
      <c r="H22" s="27"/>
      <c r="I22" s="27"/>
      <c r="J22" s="27"/>
      <c r="K22" s="27"/>
      <c r="L22" s="27"/>
      <c r="M22" s="27"/>
      <c r="N22" s="27"/>
      <c r="P22" s="40"/>
      <c r="Q22" s="41"/>
      <c r="R22" s="41"/>
    </row>
    <row r="23" spans="1:18" x14ac:dyDescent="0.25">
      <c r="B23" s="1" t="s">
        <v>31</v>
      </c>
      <c r="C23" s="27">
        <v>1523</v>
      </c>
      <c r="D23" s="27">
        <v>802.3599999999999</v>
      </c>
      <c r="E23" s="27"/>
      <c r="F23" s="27"/>
      <c r="G23" s="27"/>
      <c r="H23" s="27"/>
      <c r="I23" s="27"/>
      <c r="J23" s="27"/>
      <c r="K23" s="27"/>
      <c r="L23" s="27"/>
      <c r="M23" s="27"/>
      <c r="N23" s="27"/>
      <c r="P23" s="40"/>
      <c r="Q23" s="41"/>
      <c r="R23" s="41"/>
    </row>
    <row r="24" spans="1:18" x14ac:dyDescent="0.25">
      <c r="B24" s="1" t="s">
        <v>32</v>
      </c>
      <c r="C24" s="27">
        <v>108081</v>
      </c>
      <c r="D24" s="45">
        <v>89582.465999999986</v>
      </c>
      <c r="E24" s="27"/>
      <c r="F24" s="27"/>
      <c r="G24" s="27"/>
      <c r="H24" s="27"/>
      <c r="I24" s="27"/>
      <c r="J24" s="27"/>
      <c r="K24" s="27"/>
      <c r="L24" s="27"/>
      <c r="M24" s="27"/>
      <c r="N24" s="27"/>
      <c r="P24" s="40"/>
      <c r="Q24" s="41"/>
      <c r="R24" s="41"/>
    </row>
    <row r="25" spans="1:18" x14ac:dyDescent="0.25">
      <c r="B25" s="1" t="s">
        <v>166</v>
      </c>
      <c r="C25" s="27">
        <v>2757</v>
      </c>
      <c r="D25" s="27">
        <v>1902.4969999999998</v>
      </c>
      <c r="E25" s="27"/>
      <c r="F25" s="27"/>
      <c r="G25" s="27"/>
      <c r="H25" s="27"/>
      <c r="I25" s="27"/>
      <c r="J25" s="27"/>
      <c r="K25" s="27"/>
      <c r="L25" s="27"/>
      <c r="M25" s="27"/>
      <c r="N25" s="27"/>
      <c r="P25" s="40"/>
      <c r="Q25" s="41"/>
      <c r="R25" s="41"/>
    </row>
    <row r="26" spans="1:18" x14ac:dyDescent="0.25">
      <c r="B26" s="1" t="s">
        <v>33</v>
      </c>
      <c r="C26" s="27">
        <v>189390</v>
      </c>
      <c r="D26" s="27">
        <v>228479.14199999996</v>
      </c>
      <c r="E26" s="27"/>
      <c r="F26" s="27"/>
      <c r="G26" s="27"/>
      <c r="H26" s="27"/>
      <c r="I26" s="27"/>
      <c r="J26" s="27"/>
      <c r="K26" s="27"/>
      <c r="L26" s="27"/>
      <c r="M26" s="27"/>
      <c r="N26" s="27"/>
      <c r="P26" s="40"/>
      <c r="Q26" s="41"/>
      <c r="R26" s="41"/>
    </row>
    <row r="27" spans="1:18" x14ac:dyDescent="0.25">
      <c r="B27" s="1" t="s">
        <v>34</v>
      </c>
      <c r="C27" s="27">
        <v>239354</v>
      </c>
      <c r="D27" s="27">
        <v>467633.48099999997</v>
      </c>
      <c r="E27" s="27"/>
      <c r="F27" s="27"/>
      <c r="G27" s="27"/>
      <c r="H27" s="27"/>
      <c r="I27" s="27"/>
      <c r="J27" s="27"/>
      <c r="K27" s="27"/>
      <c r="L27" s="27"/>
      <c r="M27" s="27"/>
      <c r="N27" s="27"/>
      <c r="P27" s="40"/>
      <c r="Q27" s="41"/>
      <c r="R27" s="41"/>
    </row>
    <row r="28" spans="1:18" x14ac:dyDescent="0.25">
      <c r="B28" s="1" t="s">
        <v>83</v>
      </c>
      <c r="C28" s="27">
        <v>166662</v>
      </c>
      <c r="D28" s="27">
        <v>22779.785</v>
      </c>
      <c r="E28" s="27"/>
      <c r="F28" s="27"/>
      <c r="G28" s="27"/>
      <c r="H28" s="27"/>
      <c r="I28" s="27"/>
      <c r="J28" s="27"/>
      <c r="K28" s="27"/>
      <c r="L28" s="27"/>
      <c r="M28" s="27"/>
      <c r="N28" s="27"/>
      <c r="P28" s="40"/>
      <c r="Q28" s="41"/>
      <c r="R28" s="41"/>
    </row>
    <row r="29" spans="1:18" x14ac:dyDescent="0.25">
      <c r="B29" s="1" t="s">
        <v>35</v>
      </c>
      <c r="C29" s="27">
        <v>3005</v>
      </c>
      <c r="D29" s="27">
        <v>39299.046999999999</v>
      </c>
      <c r="E29" s="27"/>
      <c r="F29" s="27"/>
      <c r="G29" s="27"/>
      <c r="H29" s="27"/>
      <c r="I29" s="27"/>
      <c r="J29" s="27"/>
      <c r="K29" s="27"/>
      <c r="L29" s="27"/>
      <c r="M29" s="27"/>
      <c r="N29" s="27"/>
    </row>
    <row r="30" spans="1:18" x14ac:dyDescent="0.25">
      <c r="B30" s="1" t="s">
        <v>36</v>
      </c>
      <c r="C30" s="27">
        <v>-188254.66800000001</v>
      </c>
      <c r="D30" s="27">
        <v>-131165</v>
      </c>
      <c r="E30" s="27"/>
      <c r="F30" s="27"/>
      <c r="G30" s="27"/>
      <c r="H30" s="27"/>
      <c r="I30" s="27"/>
      <c r="J30" s="27"/>
      <c r="K30" s="27"/>
      <c r="L30" s="27"/>
      <c r="M30" s="27"/>
      <c r="N30" s="27"/>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B2:N25"/>
  <sheetViews>
    <sheetView zoomScale="85" zoomScaleNormal="85" workbookViewId="0">
      <selection activeCell="D3" sqref="D3"/>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72">
        <v>9.79763766999959</v>
      </c>
      <c r="D3" s="73">
        <v>10.48172721999982</v>
      </c>
      <c r="E3" s="15"/>
      <c r="F3" s="15"/>
      <c r="G3" s="15"/>
      <c r="H3" s="15"/>
      <c r="I3" s="15"/>
      <c r="J3" s="15"/>
      <c r="K3" s="15"/>
      <c r="L3" s="15"/>
      <c r="M3" s="15"/>
      <c r="N3" s="15"/>
    </row>
    <row r="4" spans="2:14" x14ac:dyDescent="0.25">
      <c r="B4" s="4" t="s">
        <v>8</v>
      </c>
      <c r="C4" s="72">
        <v>5.4332922900000016</v>
      </c>
      <c r="D4" s="73">
        <v>5.4675366499999987</v>
      </c>
      <c r="E4" s="15"/>
      <c r="F4" s="15"/>
      <c r="G4" s="15"/>
      <c r="H4" s="15"/>
      <c r="I4" s="15"/>
      <c r="J4" s="15"/>
      <c r="K4" s="15"/>
      <c r="L4" s="15"/>
      <c r="M4" s="15"/>
      <c r="N4" s="15"/>
    </row>
    <row r="5" spans="2:14" x14ac:dyDescent="0.25">
      <c r="B5" s="4" t="s">
        <v>9</v>
      </c>
      <c r="C5" s="72">
        <v>5.4844734499999994</v>
      </c>
      <c r="D5" s="73">
        <v>6.5996796300000007</v>
      </c>
      <c r="E5" s="15"/>
      <c r="F5" s="15"/>
      <c r="G5" s="15"/>
      <c r="H5" s="15"/>
      <c r="I5" s="15"/>
      <c r="J5" s="15"/>
      <c r="K5" s="15"/>
      <c r="L5" s="15"/>
      <c r="M5" s="15"/>
      <c r="N5" s="15"/>
    </row>
    <row r="6" spans="2:14" x14ac:dyDescent="0.25">
      <c r="B6" s="4" t="s">
        <v>10</v>
      </c>
      <c r="C6" s="72">
        <v>0.71916078000000017</v>
      </c>
      <c r="D6" s="73">
        <v>0.81144828000000002</v>
      </c>
      <c r="E6" s="15"/>
      <c r="F6" s="15"/>
      <c r="G6" s="15"/>
      <c r="H6" s="15"/>
      <c r="I6" s="15"/>
      <c r="J6" s="15"/>
      <c r="K6" s="15"/>
      <c r="L6" s="15"/>
      <c r="M6" s="15"/>
      <c r="N6" s="15"/>
    </row>
    <row r="7" spans="2:14" x14ac:dyDescent="0.25">
      <c r="B7" s="4" t="s">
        <v>11</v>
      </c>
      <c r="C7" s="72">
        <v>3.2756826200000004</v>
      </c>
      <c r="D7" s="73">
        <v>3.3501818999999995</v>
      </c>
      <c r="E7" s="15"/>
      <c r="F7" s="15"/>
      <c r="G7" s="15"/>
      <c r="H7" s="15"/>
      <c r="I7" s="15"/>
      <c r="J7" s="15"/>
      <c r="K7" s="15"/>
      <c r="L7" s="15"/>
      <c r="M7" s="15"/>
      <c r="N7" s="15"/>
    </row>
    <row r="8" spans="2:14" x14ac:dyDescent="0.25">
      <c r="B8" s="4" t="s">
        <v>12</v>
      </c>
      <c r="C8" s="72">
        <v>6.1311217603902035</v>
      </c>
      <c r="D8" s="73">
        <v>6.7417480120250017</v>
      </c>
      <c r="E8" s="15"/>
      <c r="F8" s="15"/>
      <c r="G8" s="15"/>
      <c r="H8" s="15"/>
      <c r="I8" s="15"/>
      <c r="J8" s="15"/>
      <c r="K8" s="15"/>
      <c r="L8" s="15"/>
      <c r="M8" s="15"/>
      <c r="N8" s="15"/>
    </row>
    <row r="9" spans="2:14" x14ac:dyDescent="0.25">
      <c r="B9" s="4" t="s">
        <v>13</v>
      </c>
      <c r="C9" s="72">
        <v>2.7400137846400008</v>
      </c>
      <c r="D9" s="73">
        <v>0.69607362412799978</v>
      </c>
      <c r="E9" s="15"/>
      <c r="F9" s="15"/>
      <c r="G9" s="15"/>
      <c r="H9" s="15"/>
      <c r="I9" s="15"/>
      <c r="J9" s="15"/>
      <c r="K9" s="15"/>
      <c r="L9" s="15"/>
      <c r="M9" s="15"/>
      <c r="N9" s="15"/>
    </row>
    <row r="10" spans="2:14" x14ac:dyDescent="0.25">
      <c r="B10" s="4" t="s">
        <v>14</v>
      </c>
      <c r="C10" s="72">
        <v>0.79709770691244275</v>
      </c>
      <c r="D10" s="73">
        <v>0.55843962784888268</v>
      </c>
      <c r="E10" s="15"/>
      <c r="F10" s="15"/>
      <c r="G10" s="15"/>
      <c r="H10" s="15"/>
      <c r="I10" s="15"/>
      <c r="J10" s="15"/>
      <c r="K10" s="15"/>
      <c r="L10" s="15"/>
      <c r="M10" s="15"/>
      <c r="N10" s="15"/>
    </row>
    <row r="11" spans="2:14" x14ac:dyDescent="0.25">
      <c r="B11" s="4" t="s">
        <v>15</v>
      </c>
      <c r="C11" s="73">
        <v>0</v>
      </c>
      <c r="D11" s="73">
        <v>0</v>
      </c>
      <c r="E11" s="15"/>
      <c r="F11" s="15"/>
      <c r="G11" s="15"/>
      <c r="H11" s="15"/>
      <c r="I11" s="15"/>
      <c r="J11" s="15"/>
      <c r="K11" s="15"/>
      <c r="L11" s="15"/>
      <c r="M11" s="15"/>
      <c r="N11" s="15"/>
    </row>
    <row r="12" spans="2:14" x14ac:dyDescent="0.25">
      <c r="B12" s="4" t="s">
        <v>16</v>
      </c>
      <c r="C12" s="73">
        <v>0.125</v>
      </c>
      <c r="D12" s="73">
        <v>0</v>
      </c>
      <c r="E12" s="15"/>
      <c r="F12" s="15"/>
      <c r="G12" s="15"/>
      <c r="H12" s="15"/>
      <c r="I12" s="15"/>
      <c r="J12" s="15"/>
      <c r="K12" s="15"/>
      <c r="L12" s="15"/>
      <c r="M12" s="15"/>
      <c r="N12" s="15"/>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16">
        <v>7.0618899699999993</v>
      </c>
      <c r="D16" s="16">
        <v>7.9969816299999996</v>
      </c>
      <c r="E16" s="5"/>
      <c r="F16" s="5"/>
      <c r="G16" s="5"/>
      <c r="H16" s="5"/>
      <c r="I16" s="5"/>
      <c r="J16" s="5"/>
      <c r="K16" s="5"/>
      <c r="L16" s="5"/>
      <c r="M16" s="5"/>
      <c r="N16" s="5"/>
    </row>
    <row r="17" spans="2:14" x14ac:dyDescent="0.25">
      <c r="B17" s="1" t="s">
        <v>18</v>
      </c>
      <c r="C17" s="16">
        <v>13.309264041942237</v>
      </c>
      <c r="D17" s="16">
        <v>11.316915444001706</v>
      </c>
      <c r="E17" s="5"/>
      <c r="F17" s="5"/>
      <c r="G17" s="5"/>
      <c r="H17" s="5"/>
      <c r="I17" s="5"/>
      <c r="J17" s="5"/>
      <c r="K17" s="5"/>
      <c r="L17" s="5"/>
      <c r="M17" s="5"/>
      <c r="N17" s="5"/>
    </row>
    <row r="18" spans="2:14" x14ac:dyDescent="0.25">
      <c r="B18" s="1" t="s">
        <v>20</v>
      </c>
      <c r="C18" s="16">
        <v>14.007326050000001</v>
      </c>
      <c r="D18" s="16">
        <v>15.392937869999997</v>
      </c>
      <c r="E18" s="5"/>
      <c r="F18" s="5"/>
      <c r="G18" s="5"/>
      <c r="H18" s="5"/>
      <c r="I18" s="5"/>
      <c r="J18" s="5"/>
      <c r="K18" s="5"/>
      <c r="L18" s="5"/>
      <c r="M18" s="5"/>
      <c r="N18" s="5"/>
    </row>
    <row r="19" spans="2:14" x14ac:dyDescent="0.25">
      <c r="B19" s="1" t="s">
        <v>19</v>
      </c>
      <c r="C19" s="16">
        <v>0.125</v>
      </c>
      <c r="D19" s="16">
        <v>0</v>
      </c>
      <c r="E19" s="6"/>
      <c r="F19" s="6"/>
      <c r="G19" s="6"/>
      <c r="H19" s="6"/>
      <c r="I19" s="6"/>
      <c r="J19" s="6"/>
      <c r="K19" s="6"/>
      <c r="L19" s="6"/>
      <c r="M19" s="6"/>
      <c r="N19" s="6"/>
    </row>
    <row r="25" spans="2:14" x14ac:dyDescent="0.25"/>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3"/>
  <sheetViews>
    <sheetView zoomScaleNormal="100" workbookViewId="0">
      <selection activeCell="E31" sqref="E31"/>
    </sheetView>
  </sheetViews>
  <sheetFormatPr defaultRowHeight="15" x14ac:dyDescent="0.25"/>
  <cols>
    <col min="2" max="2" width="35.42578125" bestFit="1" customWidth="1"/>
    <col min="3" max="3" width="9.85546875" bestFit="1" customWidth="1"/>
    <col min="4" max="4" width="9.28515625" bestFit="1" customWidth="1"/>
  </cols>
  <sheetData>
    <row r="2" spans="2:16" x14ac:dyDescent="0.25">
      <c r="B2" s="2" t="s">
        <v>150</v>
      </c>
      <c r="C2" s="3">
        <v>43191</v>
      </c>
      <c r="D2" s="3">
        <v>43221</v>
      </c>
      <c r="E2" s="3">
        <v>43252</v>
      </c>
      <c r="F2" s="3">
        <v>43282</v>
      </c>
      <c r="G2" s="3">
        <v>43313</v>
      </c>
      <c r="H2" s="3">
        <v>43344</v>
      </c>
      <c r="I2" s="3">
        <v>43374</v>
      </c>
      <c r="J2" s="3">
        <v>43405</v>
      </c>
      <c r="K2" s="3">
        <v>43435</v>
      </c>
      <c r="L2" s="3">
        <v>43466</v>
      </c>
      <c r="M2" s="3">
        <v>43497</v>
      </c>
      <c r="N2" s="3">
        <v>43525</v>
      </c>
    </row>
    <row r="3" spans="2:16" x14ac:dyDescent="0.25">
      <c r="B3" s="4" t="s">
        <v>152</v>
      </c>
      <c r="C3" s="42">
        <v>22190</v>
      </c>
      <c r="D3" s="43">
        <v>73582.5</v>
      </c>
      <c r="E3" s="43"/>
      <c r="F3" s="43"/>
      <c r="G3" s="43"/>
      <c r="H3" s="43"/>
      <c r="I3" s="43"/>
      <c r="J3" s="43"/>
      <c r="K3" s="43"/>
      <c r="L3" s="43"/>
      <c r="M3" s="43"/>
      <c r="N3" s="43"/>
      <c r="P3" s="17"/>
    </row>
    <row r="4" spans="2:16" x14ac:dyDescent="0.25">
      <c r="B4" s="4" t="s">
        <v>153</v>
      </c>
      <c r="C4" s="42">
        <v>116182</v>
      </c>
      <c r="D4" s="43">
        <v>281479.5</v>
      </c>
      <c r="E4" s="43"/>
      <c r="F4" s="43"/>
      <c r="G4" s="43"/>
      <c r="H4" s="43"/>
      <c r="I4" s="43"/>
      <c r="J4" s="43"/>
      <c r="K4" s="43"/>
      <c r="L4" s="43"/>
      <c r="M4" s="43"/>
      <c r="N4" s="43"/>
      <c r="P4" s="17"/>
    </row>
    <row r="5" spans="2:16" x14ac:dyDescent="0.25">
      <c r="B5" s="4" t="s">
        <v>168</v>
      </c>
      <c r="C5" s="43">
        <f>SUM(C3:C4)</f>
        <v>138372</v>
      </c>
      <c r="D5" s="43">
        <f>SUM(D3:D4)</f>
        <v>355062</v>
      </c>
      <c r="E5" s="43"/>
      <c r="F5" s="43"/>
      <c r="G5" s="43"/>
      <c r="H5" s="43"/>
      <c r="I5" s="43"/>
      <c r="J5" s="43"/>
      <c r="K5" s="43"/>
      <c r="L5" s="43"/>
      <c r="M5" s="43"/>
      <c r="N5" s="43"/>
    </row>
    <row r="6" spans="2:16" x14ac:dyDescent="0.25">
      <c r="B6" s="52"/>
      <c r="C6" s="53"/>
      <c r="D6" s="53"/>
      <c r="E6" s="53"/>
      <c r="F6" s="53"/>
      <c r="G6" s="53"/>
      <c r="H6" s="53"/>
      <c r="I6" s="53"/>
      <c r="J6" s="53"/>
      <c r="K6" s="53"/>
      <c r="L6" s="53"/>
      <c r="M6" s="53"/>
      <c r="N6" s="53"/>
    </row>
    <row r="7" spans="2:16" x14ac:dyDescent="0.25">
      <c r="C7" s="37"/>
    </row>
    <row r="8" spans="2:16" x14ac:dyDescent="0.25">
      <c r="B8" s="2" t="s">
        <v>151</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172</v>
      </c>
      <c r="C9" s="14">
        <v>0.30311290000000002</v>
      </c>
      <c r="D9" s="15">
        <v>1.6994655599999999</v>
      </c>
      <c r="E9" s="15"/>
      <c r="F9" s="15"/>
      <c r="G9" s="15"/>
      <c r="H9" s="15"/>
      <c r="I9" s="15"/>
      <c r="J9" s="15"/>
      <c r="K9" s="15"/>
      <c r="L9" s="15"/>
      <c r="M9" s="15"/>
      <c r="N9" s="15"/>
    </row>
    <row r="10" spans="2:16" x14ac:dyDescent="0.25">
      <c r="B10" s="4" t="s">
        <v>173</v>
      </c>
      <c r="C10" s="14">
        <v>3.9408755688000001</v>
      </c>
      <c r="D10" s="15">
        <v>10.9971745</v>
      </c>
      <c r="E10" s="15"/>
      <c r="F10" s="15"/>
      <c r="G10" s="15"/>
      <c r="H10" s="15"/>
      <c r="I10" s="15"/>
      <c r="J10" s="15"/>
      <c r="K10" s="15"/>
      <c r="L10" s="15"/>
      <c r="M10" s="15"/>
      <c r="N10" s="15"/>
    </row>
    <row r="33" spans="2:10" x14ac:dyDescent="0.25">
      <c r="B33" s="77"/>
      <c r="H33" s="77"/>
      <c r="J33" s="7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12"/>
  <sheetViews>
    <sheetView topLeftCell="B1" zoomScale="85" zoomScaleNormal="85" workbookViewId="0">
      <selection activeCell="D5" sqref="D5"/>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6.42578125" bestFit="1"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1: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1:14" x14ac:dyDescent="0.25">
      <c r="B3" s="4" t="s">
        <v>85</v>
      </c>
      <c r="C3" s="46">
        <v>4.2</v>
      </c>
      <c r="D3" s="47">
        <v>4.2229999999999999</v>
      </c>
      <c r="E3" s="47"/>
      <c r="F3" s="47"/>
      <c r="G3" s="47"/>
      <c r="H3" s="47"/>
      <c r="I3" s="47"/>
      <c r="J3" s="47"/>
      <c r="K3" s="47"/>
      <c r="L3" s="47"/>
      <c r="M3" s="47"/>
      <c r="N3" s="47"/>
    </row>
    <row r="4" spans="1:14" x14ac:dyDescent="0.25">
      <c r="B4" s="4" t="s">
        <v>86</v>
      </c>
      <c r="C4" s="46">
        <v>3.5760000000000001</v>
      </c>
      <c r="D4" s="47">
        <v>4.359</v>
      </c>
      <c r="E4" s="47"/>
      <c r="F4" s="47"/>
      <c r="G4" s="47"/>
      <c r="H4" s="47"/>
      <c r="I4" s="47"/>
      <c r="J4" s="47"/>
      <c r="K4" s="47"/>
      <c r="L4" s="47"/>
      <c r="M4" s="47"/>
      <c r="N4" s="47"/>
    </row>
    <row r="5" spans="1:14" x14ac:dyDescent="0.25">
      <c r="B5" s="4" t="s">
        <v>87</v>
      </c>
      <c r="C5" s="46">
        <v>0.8888572499999996</v>
      </c>
      <c r="D5" s="47">
        <v>0.92</v>
      </c>
      <c r="E5" s="47"/>
      <c r="F5" s="47"/>
      <c r="G5" s="47"/>
      <c r="H5" s="47"/>
      <c r="I5" s="47"/>
      <c r="J5" s="47"/>
      <c r="K5" s="47"/>
      <c r="L5" s="47"/>
      <c r="M5" s="47"/>
      <c r="N5" s="47"/>
    </row>
    <row r="8" spans="1:14"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1:14" x14ac:dyDescent="0.25">
      <c r="B9" s="4" t="s">
        <v>88</v>
      </c>
      <c r="C9" s="46">
        <f>SUM('MBSS AS Costs'!B18:B19,'MBSS AS Costs'!B21,'MBSS AS Costs'!B24,'MBSS AS Costs'!B28:B29,'MBSS AS Costs'!B31:B32,'MBSS AS Costs'!B35:B36,'MBSS AS Costs'!B38,'MBSS AS Costs'!B43)</f>
        <v>8.6663778399995905</v>
      </c>
      <c r="D9" s="46">
        <f>SUM('MBSS AS Costs'!C18:C19,'MBSS AS Costs'!C21,'MBSS AS Costs'!C24,'MBSS AS Costs'!C28:C29,'MBSS AS Costs'!C31:C32,'MBSS AS Costs'!C35:C36,'MBSS AS Costs'!C38,'MBSS AS Costs'!C43)</f>
        <v>9.5018844299998229</v>
      </c>
      <c r="E9" s="46">
        <f>SUM('MBSS AS Costs'!D18:D19,'MBSS AS Costs'!D21,'MBSS AS Costs'!D24,'MBSS AS Costs'!D28:D29,'MBSS AS Costs'!D31:D32,'MBSS AS Costs'!D35:D36,'MBSS AS Costs'!D38,'MBSS AS Costs'!D43)</f>
        <v>0</v>
      </c>
      <c r="F9" s="46">
        <f>SUM('MBSS AS Costs'!E18:E19,'MBSS AS Costs'!E21,'MBSS AS Costs'!E24,'MBSS AS Costs'!E28:E29,'MBSS AS Costs'!E31:E32,'MBSS AS Costs'!E35:E36,'MBSS AS Costs'!E38,'MBSS AS Costs'!E43)</f>
        <v>0</v>
      </c>
      <c r="G9" s="46">
        <f>SUM('MBSS AS Costs'!F18:F19,'MBSS AS Costs'!F21,'MBSS AS Costs'!F24,'MBSS AS Costs'!F28:F29,'MBSS AS Costs'!F31:F32,'MBSS AS Costs'!F35:F36,'MBSS AS Costs'!F38,'MBSS AS Costs'!F43)</f>
        <v>0</v>
      </c>
      <c r="H9" s="46">
        <f>SUM('MBSS AS Costs'!G18:G19,'MBSS AS Costs'!G21,'MBSS AS Costs'!G24,'MBSS AS Costs'!G28:G29,'MBSS AS Costs'!G31:G32,'MBSS AS Costs'!G35:G36,'MBSS AS Costs'!G38,'MBSS AS Costs'!G43)</f>
        <v>0</v>
      </c>
      <c r="I9" s="46">
        <f>SUM('MBSS AS Costs'!H18:H19,'MBSS AS Costs'!H21,'MBSS AS Costs'!H24,'MBSS AS Costs'!H28:H29,'MBSS AS Costs'!H31:H32,'MBSS AS Costs'!H35:H36,'MBSS AS Costs'!H38,'MBSS AS Costs'!H43)</f>
        <v>0</v>
      </c>
      <c r="J9" s="46">
        <f>SUM('MBSS AS Costs'!I18:I19,'MBSS AS Costs'!I21,'MBSS AS Costs'!I24,'MBSS AS Costs'!I28:I29,'MBSS AS Costs'!I31:I32,'MBSS AS Costs'!I35:I36,'MBSS AS Costs'!I38,'MBSS AS Costs'!I43)</f>
        <v>0</v>
      </c>
      <c r="K9" s="46">
        <f>SUM('MBSS AS Costs'!J18:J19,'MBSS AS Costs'!J21,'MBSS AS Costs'!J24,'MBSS AS Costs'!J28:J29,'MBSS AS Costs'!J31:J32,'MBSS AS Costs'!J35:J36,'MBSS AS Costs'!J38,'MBSS AS Costs'!J43)</f>
        <v>0</v>
      </c>
      <c r="L9" s="46">
        <f>SUM('MBSS AS Costs'!K18:K19,'MBSS AS Costs'!K21,'MBSS AS Costs'!K24,'MBSS AS Costs'!K28:K29,'MBSS AS Costs'!K31:K32,'MBSS AS Costs'!K35:K36,'MBSS AS Costs'!K38,'MBSS AS Costs'!K43)</f>
        <v>0</v>
      </c>
      <c r="M9" s="46">
        <f>SUM('MBSS AS Costs'!L18:L19,'MBSS AS Costs'!L21,'MBSS AS Costs'!L24,'MBSS AS Costs'!L28:L29,'MBSS AS Costs'!L31:L32,'MBSS AS Costs'!L35:L36,'MBSS AS Costs'!L38,'MBSS AS Costs'!L43)</f>
        <v>0</v>
      </c>
      <c r="N9" s="46">
        <f>SUM('MBSS AS Costs'!M18:M19,'MBSS AS Costs'!M21,'MBSS AS Costs'!M24,'MBSS AS Costs'!M28:M29,'MBSS AS Costs'!M31:M32,'MBSS AS Costs'!M35:M36,'MBSS AS Costs'!M38,'MBSS AS Costs'!M43)</f>
        <v>0</v>
      </c>
    </row>
    <row r="10" spans="1:14" x14ac:dyDescent="0.25">
      <c r="B10" s="4" t="s">
        <v>89</v>
      </c>
      <c r="C10" s="46">
        <f>SUM('MBSS AS Costs'!B10:B17,'MBSS AS Costs'!B20,'MBSS AS Costs'!B22:B23,'MBSS AS Costs'!B26:B27,'MBSS AS Costs'!B30,'MBSS AS Costs'!B34,'MBSS AS Costs'!B37,'MBSS AS Costs'!B40:B42,'MBSS AS Costs'!B44,'MBSS AS Costs'!B45:B46,'MBSS AS Costs'!B48:B51,'MBSS AS Costs'!B54:B60,'MBSS AS Costs'!B65:B70)</f>
        <v>24.915004515030201</v>
      </c>
      <c r="D10" s="46">
        <f>SUM('MBSS AS Costs'!C10:C17,'MBSS AS Costs'!C20,'MBSS AS Costs'!C22:C23,'MBSS AS Costs'!C26:C27,'MBSS AS Costs'!C30,'MBSS AS Costs'!C34,'MBSS AS Costs'!C37,'MBSS AS Costs'!C40:C42,'MBSS AS Costs'!C44,'MBSS AS Costs'!C45:C46,'MBSS AS Costs'!C48:C51,'MBSS AS Costs'!C54:C60,'MBSS AS Costs'!C65:C70)</f>
        <v>24.646510886153006</v>
      </c>
      <c r="E10" s="46">
        <f>SUM('MBSS AS Costs'!D10:D17,'MBSS AS Costs'!D20,'MBSS AS Costs'!D22:D23,'MBSS AS Costs'!D26:D27,'MBSS AS Costs'!D30,'MBSS AS Costs'!D34,'MBSS AS Costs'!D37,'MBSS AS Costs'!D40:D42,'MBSS AS Costs'!D44,'MBSS AS Costs'!D45:D46,'MBSS AS Costs'!D48:D51,'MBSS AS Costs'!D54:D60,'MBSS AS Costs'!D65:D70)</f>
        <v>0</v>
      </c>
      <c r="F10" s="46">
        <f>SUM('MBSS AS Costs'!E10:E17,'MBSS AS Costs'!E20,'MBSS AS Costs'!E22:E23,'MBSS AS Costs'!E26:E27,'MBSS AS Costs'!E30,'MBSS AS Costs'!E34,'MBSS AS Costs'!E37,'MBSS AS Costs'!E40:E42,'MBSS AS Costs'!E44,'MBSS AS Costs'!E45:E46,'MBSS AS Costs'!E48:E51,'MBSS AS Costs'!E54:E60,'MBSS AS Costs'!E65:E70)</f>
        <v>0</v>
      </c>
      <c r="G10" s="46">
        <f>SUM('MBSS AS Costs'!F10:F17,'MBSS AS Costs'!F20,'MBSS AS Costs'!F22:F23,'MBSS AS Costs'!F26:F27,'MBSS AS Costs'!F30,'MBSS AS Costs'!F34,'MBSS AS Costs'!F37,'MBSS AS Costs'!F40:F42,'MBSS AS Costs'!F44,'MBSS AS Costs'!F45:F46,'MBSS AS Costs'!F48:F51,'MBSS AS Costs'!F54:F60,'MBSS AS Costs'!F65:F70)</f>
        <v>0</v>
      </c>
      <c r="H10" s="46">
        <f>SUM('MBSS AS Costs'!G10:G17,'MBSS AS Costs'!G20,'MBSS AS Costs'!G22:G23,'MBSS AS Costs'!G26:G27,'MBSS AS Costs'!G30,'MBSS AS Costs'!G34,'MBSS AS Costs'!G37,'MBSS AS Costs'!G40:G42,'MBSS AS Costs'!G44,'MBSS AS Costs'!G45:G46,'MBSS AS Costs'!G48:G51,'MBSS AS Costs'!G54:G60,'MBSS AS Costs'!G65:G70)</f>
        <v>0</v>
      </c>
      <c r="I10" s="46">
        <f>SUM('MBSS AS Costs'!H10:H17,'MBSS AS Costs'!H20,'MBSS AS Costs'!H22:H23,'MBSS AS Costs'!H26:H27,'MBSS AS Costs'!H30,'MBSS AS Costs'!H34,'MBSS AS Costs'!H37,'MBSS AS Costs'!H40:H42,'MBSS AS Costs'!H44,'MBSS AS Costs'!H45:H46,'MBSS AS Costs'!H48:H51,'MBSS AS Costs'!H54:H60,'MBSS AS Costs'!H65:H70)</f>
        <v>0</v>
      </c>
      <c r="J10" s="46">
        <f>SUM('MBSS AS Costs'!I10:I17,'MBSS AS Costs'!I20,'MBSS AS Costs'!I22:I23,'MBSS AS Costs'!I26:I27,'MBSS AS Costs'!I30,'MBSS AS Costs'!I34,'MBSS AS Costs'!I37,'MBSS AS Costs'!I40:I42,'MBSS AS Costs'!I44,'MBSS AS Costs'!I45:I46,'MBSS AS Costs'!I48:I51,'MBSS AS Costs'!I54:I60,'MBSS AS Costs'!I65:I70)</f>
        <v>0</v>
      </c>
      <c r="K10" s="46">
        <f>SUM('MBSS AS Costs'!J10:J17,'MBSS AS Costs'!J20,'MBSS AS Costs'!J22:J23,'MBSS AS Costs'!J26:J27,'MBSS AS Costs'!J30,'MBSS AS Costs'!J34,'MBSS AS Costs'!J37,'MBSS AS Costs'!J40:J42,'MBSS AS Costs'!J44,'MBSS AS Costs'!J45:J46,'MBSS AS Costs'!J48:J51,'MBSS AS Costs'!J54:J60,'MBSS AS Costs'!J65:J70)</f>
        <v>0</v>
      </c>
      <c r="L10" s="46">
        <f>SUM('MBSS AS Costs'!K10:K17,'MBSS AS Costs'!K20,'MBSS AS Costs'!K22:K23,'MBSS AS Costs'!K26:K27,'MBSS AS Costs'!K30,'MBSS AS Costs'!K34,'MBSS AS Costs'!K37,'MBSS AS Costs'!K40:K42,'MBSS AS Costs'!K44,'MBSS AS Costs'!K45:K46,'MBSS AS Costs'!K48:K51,'MBSS AS Costs'!K54:K60,'MBSS AS Costs'!K65:K70)</f>
        <v>0</v>
      </c>
      <c r="M10" s="46">
        <f>SUM('MBSS AS Costs'!L10:L17,'MBSS AS Costs'!L20,'MBSS AS Costs'!L22:L23,'MBSS AS Costs'!L26:L27,'MBSS AS Costs'!L30,'MBSS AS Costs'!L34,'MBSS AS Costs'!L37,'MBSS AS Costs'!L40:L42,'MBSS AS Costs'!L44,'MBSS AS Costs'!L45:L46,'MBSS AS Costs'!L48:L51,'MBSS AS Costs'!L54:L60,'MBSS AS Costs'!L65:L70)</f>
        <v>0</v>
      </c>
      <c r="N10" s="46">
        <f>SUM('MBSS AS Costs'!M10:M17,'MBSS AS Costs'!M20,'MBSS AS Costs'!M22:M23,'MBSS AS Costs'!M26:M27,'MBSS AS Costs'!M30,'MBSS AS Costs'!M34,'MBSS AS Costs'!M37,'MBSS AS Costs'!M40:M42,'MBSS AS Costs'!M44,'MBSS AS Costs'!M45:M46,'MBSS AS Costs'!M48:M51,'MBSS AS Costs'!M54:M60,'MBSS AS Costs'!M65:M70)</f>
        <v>0</v>
      </c>
    </row>
    <row r="11" spans="1:14" x14ac:dyDescent="0.25">
      <c r="B11" s="4" t="s">
        <v>175</v>
      </c>
      <c r="C11" s="46">
        <f>'MBSS AS Costs'!B61</f>
        <v>0.79709770691244275</v>
      </c>
      <c r="D11" s="46">
        <f>'MBSS AS Costs'!C61</f>
        <v>0.55843962784888268</v>
      </c>
      <c r="E11" s="46">
        <f>'MBSS AS Costs'!D61</f>
        <v>0</v>
      </c>
      <c r="F11" s="46">
        <f>'MBSS AS Costs'!E61</f>
        <v>0</v>
      </c>
      <c r="G11" s="46">
        <f>'MBSS AS Costs'!F61</f>
        <v>0</v>
      </c>
      <c r="H11" s="46">
        <f>'MBSS AS Costs'!G61</f>
        <v>0</v>
      </c>
      <c r="I11" s="46">
        <f>'MBSS AS Costs'!H61</f>
        <v>0</v>
      </c>
      <c r="J11" s="46">
        <f>'MBSS AS Costs'!I61</f>
        <v>0</v>
      </c>
      <c r="K11" s="46">
        <f>'MBSS AS Costs'!J61</f>
        <v>0</v>
      </c>
      <c r="L11" s="46">
        <f>'MBSS AS Costs'!K61</f>
        <v>0</v>
      </c>
      <c r="M11" s="46">
        <f>'MBSS AS Costs'!L61</f>
        <v>0</v>
      </c>
      <c r="N11" s="46">
        <f>'MBSS AS Costs'!M61</f>
        <v>0</v>
      </c>
    </row>
    <row r="12" spans="1:14" x14ac:dyDescent="0.25">
      <c r="B12" s="4" t="s">
        <v>84</v>
      </c>
      <c r="C12" s="46">
        <f>SUM('MBSS AS Costs'!B71,'MBSS AS Costs'!B75)</f>
        <v>0.125</v>
      </c>
      <c r="D12" s="46">
        <f>SUM('MBSS AS Costs'!C71,'MBSS AS Costs'!C75)</f>
        <v>0</v>
      </c>
      <c r="E12" s="46">
        <f>SUM('MBSS AS Costs'!D71,'MBSS AS Costs'!D75)</f>
        <v>0</v>
      </c>
      <c r="F12" s="46">
        <f>SUM('MBSS AS Costs'!E71,'MBSS AS Costs'!E75)</f>
        <v>0</v>
      </c>
      <c r="G12" s="46">
        <f>SUM('MBSS AS Costs'!F71,'MBSS AS Costs'!F75)</f>
        <v>0</v>
      </c>
      <c r="H12" s="46">
        <f>SUM('MBSS AS Costs'!G71,'MBSS AS Costs'!G75)</f>
        <v>0</v>
      </c>
      <c r="I12" s="46">
        <f>SUM('MBSS AS Costs'!H71,'MBSS AS Costs'!H75)</f>
        <v>0</v>
      </c>
      <c r="J12" s="46">
        <f>SUM('MBSS AS Costs'!I71,'MBSS AS Costs'!I75)</f>
        <v>0</v>
      </c>
      <c r="K12" s="46">
        <f>SUM('MBSS AS Costs'!J71,'MBSS AS Costs'!J75)</f>
        <v>0</v>
      </c>
      <c r="L12" s="46">
        <f>SUM('MBSS AS Costs'!K71,'MBSS AS Costs'!K75)</f>
        <v>0</v>
      </c>
      <c r="M12" s="46">
        <f>SUM('MBSS AS Costs'!L71,'MBSS AS Costs'!L75)</f>
        <v>0</v>
      </c>
      <c r="N12" s="46">
        <f>SUM('MBSS AS Costs'!M71,'MBSS AS Costs'!M75)</f>
        <v>0</v>
      </c>
    </row>
  </sheetData>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
  <sheetViews>
    <sheetView zoomScale="70" zoomScaleNormal="70" workbookViewId="0">
      <selection activeCell="D3" sqref="D3"/>
    </sheetView>
  </sheetViews>
  <sheetFormatPr defaultRowHeight="15" x14ac:dyDescent="0.25"/>
  <cols>
    <col min="2" max="2" width="47"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23</v>
      </c>
      <c r="C3" s="16">
        <v>0</v>
      </c>
      <c r="D3" s="16">
        <v>-4.8000000000000001E-2</v>
      </c>
      <c r="E3" s="16"/>
      <c r="F3" s="16"/>
      <c r="G3" s="16"/>
      <c r="H3" s="16"/>
      <c r="I3" s="16"/>
      <c r="J3" s="16"/>
      <c r="K3" s="16"/>
      <c r="L3" s="16"/>
      <c r="M3" s="16"/>
      <c r="N3" s="16"/>
    </row>
    <row r="4" spans="2:14" x14ac:dyDescent="0.25">
      <c r="B4" s="1" t="s">
        <v>24</v>
      </c>
      <c r="C4" s="16">
        <v>0</v>
      </c>
      <c r="D4" s="16">
        <v>0</v>
      </c>
      <c r="E4" s="16"/>
      <c r="F4" s="16"/>
      <c r="G4" s="16"/>
      <c r="H4" s="16"/>
      <c r="I4" s="16"/>
      <c r="J4" s="16"/>
      <c r="K4" s="16"/>
      <c r="L4" s="16"/>
      <c r="M4" s="16"/>
      <c r="N4" s="16"/>
    </row>
    <row r="5" spans="2:14" x14ac:dyDescent="0.25">
      <c r="B5" s="1" t="s">
        <v>25</v>
      </c>
      <c r="C5" s="16">
        <v>0</v>
      </c>
      <c r="D5" s="16">
        <v>0</v>
      </c>
      <c r="E5" s="16"/>
      <c r="F5" s="16"/>
      <c r="G5" s="16"/>
      <c r="H5" s="16"/>
      <c r="I5" s="16"/>
      <c r="J5" s="16"/>
      <c r="K5" s="16"/>
      <c r="L5" s="16"/>
      <c r="M5" s="16"/>
      <c r="N5" s="16"/>
    </row>
    <row r="6" spans="2:14" x14ac:dyDescent="0.25">
      <c r="B6" s="1" t="s">
        <v>37</v>
      </c>
      <c r="C6" s="16">
        <v>0</v>
      </c>
      <c r="D6" s="16">
        <v>0</v>
      </c>
      <c r="E6" s="16"/>
      <c r="F6" s="16"/>
      <c r="G6" s="16"/>
      <c r="H6" s="16"/>
      <c r="I6" s="16"/>
      <c r="J6" s="16"/>
      <c r="K6" s="16"/>
      <c r="L6" s="16"/>
      <c r="M6" s="16"/>
      <c r="N6" s="16"/>
    </row>
    <row r="7" spans="2:14" x14ac:dyDescent="0.25">
      <c r="B7" s="1" t="s">
        <v>27</v>
      </c>
      <c r="C7" s="16">
        <v>0</v>
      </c>
      <c r="D7" s="16">
        <v>0</v>
      </c>
      <c r="E7" s="16"/>
      <c r="F7" s="16"/>
      <c r="G7" s="16"/>
      <c r="H7" s="16"/>
      <c r="I7" s="16"/>
      <c r="J7" s="16"/>
      <c r="K7" s="16"/>
      <c r="L7" s="16"/>
      <c r="M7" s="16"/>
      <c r="N7" s="16"/>
    </row>
    <row r="8" spans="2:14" x14ac:dyDescent="0.25">
      <c r="B8" s="1" t="s">
        <v>28</v>
      </c>
      <c r="C8" s="16">
        <v>0</v>
      </c>
      <c r="D8" s="16">
        <v>-0.10199999999999999</v>
      </c>
      <c r="E8" s="16"/>
      <c r="F8" s="16"/>
      <c r="G8" s="16"/>
      <c r="H8" s="16"/>
      <c r="I8" s="16"/>
      <c r="J8" s="16"/>
      <c r="K8" s="16"/>
      <c r="L8" s="16"/>
      <c r="M8" s="16"/>
      <c r="N8" s="16"/>
    </row>
    <row r="9" spans="2:14" x14ac:dyDescent="0.25">
      <c r="B9" s="1" t="s">
        <v>26</v>
      </c>
      <c r="C9" s="16">
        <v>0</v>
      </c>
      <c r="D9" s="16">
        <v>0</v>
      </c>
      <c r="E9" s="16"/>
      <c r="F9" s="16"/>
      <c r="G9" s="16"/>
      <c r="H9" s="16"/>
      <c r="I9" s="16"/>
      <c r="J9" s="16"/>
      <c r="K9" s="16"/>
      <c r="L9" s="16"/>
      <c r="M9" s="16"/>
      <c r="N9" s="16"/>
    </row>
    <row r="10" spans="2:14" x14ac:dyDescent="0.25">
      <c r="B10" s="1" t="s">
        <v>21</v>
      </c>
      <c r="C10" s="16">
        <f>'MBSS AS Costs'!B62</f>
        <v>0</v>
      </c>
      <c r="D10" s="16">
        <f>'MBSS AS Costs'!C62</f>
        <v>-0.15079655000000003</v>
      </c>
      <c r="E10" s="16"/>
      <c r="F10" s="16"/>
      <c r="G10" s="16"/>
      <c r="H10" s="16"/>
      <c r="I10" s="16"/>
      <c r="J10" s="16"/>
      <c r="K10" s="16"/>
      <c r="L10" s="16"/>
      <c r="M10" s="16"/>
      <c r="N10" s="16"/>
    </row>
    <row r="11" spans="2:14" x14ac:dyDescent="0.25">
      <c r="B11" s="1" t="s">
        <v>22</v>
      </c>
      <c r="C11" s="16">
        <f>'MBSS AS Costs'!B63</f>
        <v>0.79709770691244231</v>
      </c>
      <c r="D11" s="16">
        <f>'MBSS AS Costs'!C63</f>
        <v>0.70923617784888293</v>
      </c>
      <c r="E11" s="16"/>
      <c r="F11" s="16"/>
      <c r="G11" s="16"/>
      <c r="H11" s="16"/>
      <c r="I11" s="16"/>
      <c r="J11" s="16"/>
      <c r="K11" s="16"/>
      <c r="L11" s="16"/>
      <c r="M11" s="16"/>
      <c r="N11" s="1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zoomScale="85" zoomScaleNormal="85" workbookViewId="0">
      <selection activeCell="D7" sqref="D7"/>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38</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69</v>
      </c>
      <c r="C3" s="16">
        <f>'Total categories'!C3</f>
        <v>-5.6785958690000005</v>
      </c>
      <c r="D3" s="16">
        <f>'Total categories'!D3</f>
        <v>-6.7606795630000009</v>
      </c>
      <c r="E3" s="16"/>
      <c r="F3" s="16"/>
      <c r="G3" s="16"/>
      <c r="H3" s="16"/>
      <c r="I3" s="16"/>
      <c r="J3" s="16"/>
      <c r="K3" s="16"/>
      <c r="L3" s="16"/>
      <c r="M3" s="16"/>
      <c r="N3" s="16"/>
    </row>
    <row r="6" spans="2:14" x14ac:dyDescent="0.25">
      <c r="B6" s="2" t="s">
        <v>150</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69</v>
      </c>
      <c r="C7" s="20">
        <v>-234870</v>
      </c>
      <c r="D7" s="20">
        <v>-215243.53899999999</v>
      </c>
      <c r="E7" s="20"/>
      <c r="F7" s="20"/>
      <c r="G7" s="20"/>
      <c r="H7" s="20"/>
      <c r="I7" s="20"/>
      <c r="J7" s="20"/>
      <c r="K7" s="20"/>
      <c r="L7" s="20"/>
      <c r="M7" s="20"/>
      <c r="N7" s="20"/>
    </row>
    <row r="10" spans="2:14" x14ac:dyDescent="0.25">
      <c r="D10" s="11"/>
    </row>
    <row r="11" spans="2:14" x14ac:dyDescent="0.25">
      <c r="D11" s="11"/>
    </row>
    <row r="12" spans="2:14" x14ac:dyDescent="0.25">
      <c r="D12" s="11"/>
    </row>
    <row r="13" spans="2:14" x14ac:dyDescent="0.25">
      <c r="D13" s="11"/>
    </row>
    <row r="14" spans="2:14" x14ac:dyDescent="0.25">
      <c r="D14" s="11"/>
    </row>
    <row r="15" spans="2:14" x14ac:dyDescent="0.25">
      <c r="D15" s="11"/>
    </row>
    <row r="16" spans="2:14" x14ac:dyDescent="0.25">
      <c r="D16" s="11"/>
    </row>
    <row r="17" spans="4:4" x14ac:dyDescent="0.25">
      <c r="D17" s="11"/>
    </row>
    <row r="18" spans="4:4" x14ac:dyDescent="0.25">
      <c r="D18" s="11"/>
    </row>
    <row r="19" spans="4:4" x14ac:dyDescent="0.25">
      <c r="D19" s="11"/>
    </row>
    <row r="20" spans="4:4" x14ac:dyDescent="0.25">
      <c r="D20" s="11"/>
    </row>
    <row r="21" spans="4:4" x14ac:dyDescent="0.25">
      <c r="D21" s="11"/>
    </row>
    <row r="22" spans="4:4" x14ac:dyDescent="0.25">
      <c r="D22" s="11"/>
    </row>
    <row r="23" spans="4:4" x14ac:dyDescent="0.25">
      <c r="D23" s="11"/>
    </row>
    <row r="24" spans="4:4" x14ac:dyDescent="0.25">
      <c r="D24" s="11"/>
    </row>
    <row r="25" spans="4:4" x14ac:dyDescent="0.25">
      <c r="D25" s="11"/>
    </row>
    <row r="26" spans="4:4" x14ac:dyDescent="0.25">
      <c r="D26" s="11"/>
    </row>
    <row r="27" spans="4:4" x14ac:dyDescent="0.25">
      <c r="D27" s="11"/>
    </row>
    <row r="28" spans="4:4" x14ac:dyDescent="0.25">
      <c r="D28" s="11"/>
    </row>
    <row r="29" spans="4:4" x14ac:dyDescent="0.25">
      <c r="D29" s="11"/>
    </row>
    <row r="30" spans="4:4" x14ac:dyDescent="0.25">
      <c r="D30" s="11"/>
    </row>
    <row r="31" spans="4:4" x14ac:dyDescent="0.25">
      <c r="D31" s="11"/>
    </row>
    <row r="32" spans="4:4" x14ac:dyDescent="0.25">
      <c r="D32" s="11"/>
    </row>
    <row r="33" spans="4:4" x14ac:dyDescent="0.25">
      <c r="D33" s="11"/>
    </row>
    <row r="34" spans="4:4" x14ac:dyDescent="0.25">
      <c r="D34" s="11"/>
    </row>
    <row r="35" spans="4:4" x14ac:dyDescent="0.25">
      <c r="D35" s="11"/>
    </row>
    <row r="36" spans="4:4" x14ac:dyDescent="0.25">
      <c r="D36" s="11"/>
    </row>
    <row r="37" spans="4:4" x14ac:dyDescent="0.25">
      <c r="D37" s="11"/>
    </row>
    <row r="38" spans="4:4" x14ac:dyDescent="0.25">
      <c r="D38" s="11"/>
    </row>
    <row r="39" spans="4:4" x14ac:dyDescent="0.25">
      <c r="D39" s="11"/>
    </row>
    <row r="40" spans="4:4" x14ac:dyDescent="0.25">
      <c r="D40" s="12"/>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MBSS AS Costs</vt:lpstr>
      <vt:lpstr>Overall cost</vt:lpstr>
      <vt:lpstr>Total categories</vt:lpstr>
      <vt:lpstr>BM total</vt:lpstr>
      <vt:lpstr>AS Total</vt:lpstr>
      <vt:lpstr>Trades</vt:lpstr>
      <vt:lpstr>AS</vt:lpstr>
      <vt:lpstr>SO2SO</vt:lpstr>
      <vt:lpstr>Energy Imbalance</vt:lpstr>
      <vt:lpstr>Positive Reserve</vt:lpstr>
      <vt:lpstr>STOR</vt:lpstr>
      <vt:lpstr>Constraints</vt:lpstr>
      <vt:lpstr>Negative Reserves</vt:lpstr>
      <vt:lpstr>Fast Reserve</vt:lpstr>
      <vt:lpstr>Response</vt:lpstr>
      <vt:lpstr>Reactive</vt:lpstr>
      <vt:lpstr>ROCOF</vt:lpstr>
      <vt:lpstr>Black Start</vt:lpstr>
      <vt:lpstr>Other Reserves</vt:lpstr>
      <vt:lpstr>Minor components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2018-07-11T11:15:20Z</dcterms:modified>
</cp:coreProperties>
</file>